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660" windowWidth="11865" windowHeight="6420" tabRatio="849" activeTab="6"/>
  </bookViews>
  <sheets>
    <sheet name="GENERAL" sheetId="3" r:id="rId1"/>
    <sheet name="WATER" sheetId="1" r:id="rId2"/>
    <sheet name="SEWER" sheetId="2" r:id="rId3"/>
    <sheet name="CAPITAL" sheetId="4" r:id="rId4"/>
    <sheet name="TRUST AND AGENCY" sheetId="7" r:id="rId5"/>
    <sheet name="COVER PAGE" sheetId="6" r:id="rId6"/>
    <sheet name="FIVE YEAR PLAN" sheetId="8" r:id="rId7"/>
  </sheets>
  <definedNames>
    <definedName name="FIVE_YEAR_PLAN_2011">'FIVE YEAR PLAN'!$D$1</definedName>
    <definedName name="_xlnm.Print_Area" localSheetId="0">GENERAL!$A$1:$H$273</definedName>
    <definedName name="_xlnm.Print_Area" localSheetId="2">SEWER!$A$1:$I$109</definedName>
    <definedName name="_xlnm.Print_Area" localSheetId="1">WATER!$A$1:$H$94</definedName>
    <definedName name="_xlnm.Print_Titles" localSheetId="0">GENERAL!$4:$5</definedName>
    <definedName name="_xlnm.Print_Titles" localSheetId="2">SEWER!$4:$5</definedName>
    <definedName name="_xlnm.Print_Titles" localSheetId="1">WATER!$3:$4</definedName>
  </definedNames>
  <calcPr calcId="145621"/>
</workbook>
</file>

<file path=xl/calcChain.xml><?xml version="1.0" encoding="utf-8"?>
<calcChain xmlns="http://schemas.openxmlformats.org/spreadsheetml/2006/main">
  <c r="G269" i="3" l="1"/>
  <c r="H269" i="3"/>
  <c r="I24" i="6" l="1"/>
  <c r="F24" i="6"/>
  <c r="D24" i="6"/>
  <c r="E24" i="6"/>
  <c r="C24" i="6"/>
  <c r="E22" i="6"/>
  <c r="C22" i="6"/>
  <c r="F12" i="4"/>
  <c r="F16" i="4"/>
  <c r="F18" i="4"/>
  <c r="F30" i="4"/>
  <c r="C56" i="1"/>
  <c r="D56" i="1"/>
  <c r="E56" i="1"/>
  <c r="H56" i="1"/>
  <c r="H120" i="3"/>
  <c r="H222" i="3"/>
  <c r="G24" i="6" l="1"/>
  <c r="F16" i="6"/>
  <c r="C16" i="6"/>
  <c r="F14" i="6"/>
  <c r="F12" i="6" l="1"/>
  <c r="G12" i="6"/>
  <c r="H86" i="1"/>
  <c r="H13" i="3" l="1"/>
  <c r="D84" i="2"/>
  <c r="E84" i="2"/>
  <c r="F84" i="2"/>
  <c r="G84" i="2"/>
  <c r="H84" i="2"/>
  <c r="I84" i="2"/>
  <c r="I12" i="2" l="1"/>
  <c r="F150" i="3"/>
  <c r="G150" i="3"/>
  <c r="F140" i="3"/>
  <c r="G140" i="3"/>
  <c r="D75" i="2"/>
  <c r="E75" i="2"/>
  <c r="F75" i="2"/>
  <c r="G75" i="2"/>
  <c r="H75" i="2"/>
  <c r="I75" i="2"/>
  <c r="C75" i="2"/>
  <c r="D30" i="7" l="1"/>
  <c r="E30" i="7"/>
  <c r="F30" i="7"/>
  <c r="G30" i="7"/>
  <c r="H30" i="7"/>
  <c r="D12" i="7"/>
  <c r="E12" i="7"/>
  <c r="F12" i="7"/>
  <c r="G12" i="7"/>
  <c r="H12" i="7"/>
  <c r="D30" i="4"/>
  <c r="E30" i="4"/>
  <c r="G30" i="4"/>
  <c r="H30" i="4"/>
  <c r="E18" i="4"/>
  <c r="D16" i="4"/>
  <c r="E16" i="4"/>
  <c r="G16" i="4"/>
  <c r="H16" i="4"/>
  <c r="C16" i="4"/>
  <c r="D12" i="4"/>
  <c r="D18" i="4" s="1"/>
  <c r="E12" i="4"/>
  <c r="G12" i="4"/>
  <c r="G18" i="4" s="1"/>
  <c r="H12" i="4"/>
  <c r="H18" i="4" s="1"/>
  <c r="C12" i="4"/>
  <c r="C18" i="4" s="1"/>
  <c r="D90" i="2"/>
  <c r="E90" i="2"/>
  <c r="F90" i="2"/>
  <c r="G90" i="2"/>
  <c r="H90" i="2"/>
  <c r="I90" i="2"/>
  <c r="D81" i="2"/>
  <c r="E81" i="2"/>
  <c r="F81" i="2"/>
  <c r="F92" i="2" s="1"/>
  <c r="G81" i="2"/>
  <c r="G92" i="2" s="1"/>
  <c r="H81" i="2"/>
  <c r="I81" i="2"/>
  <c r="D92" i="2"/>
  <c r="D97" i="2" s="1"/>
  <c r="D100" i="2" s="1"/>
  <c r="E92" i="2"/>
  <c r="E97" i="2" s="1"/>
  <c r="E100" i="2" s="1"/>
  <c r="H92" i="2"/>
  <c r="H97" i="2" s="1"/>
  <c r="H100" i="2" s="1"/>
  <c r="D56" i="2"/>
  <c r="E56" i="2"/>
  <c r="F56" i="2"/>
  <c r="G56" i="2"/>
  <c r="H56" i="2"/>
  <c r="I56" i="2"/>
  <c r="D51" i="2"/>
  <c r="E51" i="2"/>
  <c r="F51" i="2"/>
  <c r="G51" i="2"/>
  <c r="H51" i="2"/>
  <c r="I51" i="2"/>
  <c r="D47" i="2"/>
  <c r="E47" i="2"/>
  <c r="F47" i="2"/>
  <c r="G47" i="2"/>
  <c r="H47" i="2"/>
  <c r="I47" i="2"/>
  <c r="D42" i="2"/>
  <c r="E42" i="2"/>
  <c r="F42" i="2"/>
  <c r="G42" i="2"/>
  <c r="H42" i="2"/>
  <c r="I42" i="2"/>
  <c r="I92" i="2" l="1"/>
  <c r="G97" i="2"/>
  <c r="G100" i="2" s="1"/>
  <c r="G93" i="2"/>
  <c r="F97" i="2"/>
  <c r="F100" i="2" s="1"/>
  <c r="F93" i="2"/>
  <c r="E93" i="2"/>
  <c r="H93" i="2"/>
  <c r="D93" i="2"/>
  <c r="D31" i="2"/>
  <c r="E31" i="2"/>
  <c r="F31" i="2"/>
  <c r="G31" i="2"/>
  <c r="H31" i="2"/>
  <c r="I31" i="2"/>
  <c r="D25" i="2"/>
  <c r="E25" i="2"/>
  <c r="F25" i="2"/>
  <c r="G25" i="2"/>
  <c r="H25" i="2"/>
  <c r="I25" i="2"/>
  <c r="D20" i="2"/>
  <c r="D33" i="2" s="1"/>
  <c r="E20" i="2"/>
  <c r="F20" i="2"/>
  <c r="G20" i="2"/>
  <c r="H20" i="2"/>
  <c r="H33" i="2" s="1"/>
  <c r="I20" i="2"/>
  <c r="H12" i="2"/>
  <c r="D12" i="2"/>
  <c r="E12" i="2"/>
  <c r="F12" i="2"/>
  <c r="G12" i="2"/>
  <c r="D87" i="1"/>
  <c r="D90" i="1" s="1"/>
  <c r="D94" i="1" s="1"/>
  <c r="E87" i="1"/>
  <c r="E90" i="1" s="1"/>
  <c r="E94" i="1" s="1"/>
  <c r="F87" i="1"/>
  <c r="F90" i="1" s="1"/>
  <c r="F94" i="1" s="1"/>
  <c r="G87" i="1"/>
  <c r="G90" i="1" s="1"/>
  <c r="G94" i="1" s="1"/>
  <c r="H87" i="1"/>
  <c r="G86" i="1"/>
  <c r="F86" i="1"/>
  <c r="D86" i="1"/>
  <c r="E86" i="1"/>
  <c r="D61" i="1"/>
  <c r="E61" i="1"/>
  <c r="F61" i="1"/>
  <c r="G61" i="1"/>
  <c r="H61" i="1"/>
  <c r="H51" i="1"/>
  <c r="H46" i="1"/>
  <c r="H37" i="1"/>
  <c r="H32" i="1"/>
  <c r="H27" i="1"/>
  <c r="D27" i="1"/>
  <c r="E27" i="1"/>
  <c r="F27" i="1"/>
  <c r="G27" i="1"/>
  <c r="D19" i="1"/>
  <c r="E19" i="1"/>
  <c r="F19" i="1"/>
  <c r="G19" i="1"/>
  <c r="H19" i="1"/>
  <c r="H13" i="1"/>
  <c r="D10" i="1"/>
  <c r="E10" i="1"/>
  <c r="F10" i="1"/>
  <c r="G10" i="1"/>
  <c r="H10" i="1"/>
  <c r="G63" i="1" l="1"/>
  <c r="G89" i="1" s="1"/>
  <c r="G96" i="1" s="1"/>
  <c r="F63" i="1"/>
  <c r="F89" i="1" s="1"/>
  <c r="F96" i="1" s="1"/>
  <c r="H90" i="1"/>
  <c r="H94" i="1" s="1"/>
  <c r="E14" i="6"/>
  <c r="I93" i="2"/>
  <c r="I97" i="2" s="1"/>
  <c r="I100" i="2" s="1"/>
  <c r="E58" i="2"/>
  <c r="E96" i="2" s="1"/>
  <c r="D58" i="2"/>
  <c r="D96" i="2" s="1"/>
  <c r="E33" i="2"/>
  <c r="H63" i="1"/>
  <c r="H89" i="1" s="1"/>
  <c r="I33" i="2"/>
  <c r="I58" i="2" s="1"/>
  <c r="I96" i="2" s="1"/>
  <c r="G33" i="2"/>
  <c r="G58" i="2" s="1"/>
  <c r="G96" i="2" s="1"/>
  <c r="G104" i="2" s="1"/>
  <c r="F58" i="2"/>
  <c r="F96" i="2" s="1"/>
  <c r="F104" i="2" s="1"/>
  <c r="H58" i="2"/>
  <c r="H96" i="2" s="1"/>
  <c r="F33" i="2"/>
  <c r="D254" i="3"/>
  <c r="E254" i="3"/>
  <c r="F254" i="3"/>
  <c r="G254" i="3"/>
  <c r="H254" i="3"/>
  <c r="D246" i="3"/>
  <c r="E246" i="3"/>
  <c r="F246" i="3"/>
  <c r="G246" i="3"/>
  <c r="H246" i="3"/>
  <c r="D222" i="3"/>
  <c r="E222" i="3"/>
  <c r="F222" i="3"/>
  <c r="G222" i="3"/>
  <c r="D205" i="3"/>
  <c r="E205" i="3"/>
  <c r="F205" i="3"/>
  <c r="G205" i="3"/>
  <c r="H205" i="3"/>
  <c r="D194" i="3"/>
  <c r="E194" i="3"/>
  <c r="F194" i="3"/>
  <c r="G194" i="3"/>
  <c r="H194" i="3"/>
  <c r="E188" i="3"/>
  <c r="F188" i="3"/>
  <c r="G188" i="3"/>
  <c r="H188" i="3"/>
  <c r="H184" i="3"/>
  <c r="F174" i="3"/>
  <c r="G174" i="3"/>
  <c r="H172" i="3"/>
  <c r="H164" i="3"/>
  <c r="H158" i="3"/>
  <c r="H148" i="3"/>
  <c r="H150" i="3" s="1"/>
  <c r="H138" i="3"/>
  <c r="H140" i="3" s="1"/>
  <c r="F131" i="3"/>
  <c r="H129" i="3"/>
  <c r="H125" i="3"/>
  <c r="H115" i="3"/>
  <c r="H106" i="3"/>
  <c r="H96" i="3"/>
  <c r="H98" i="3" s="1"/>
  <c r="H86" i="3"/>
  <c r="H88" i="3" s="1"/>
  <c r="H77" i="3"/>
  <c r="H66" i="3"/>
  <c r="H61" i="3"/>
  <c r="H52" i="3"/>
  <c r="H48" i="3"/>
  <c r="H42" i="3"/>
  <c r="H37" i="3"/>
  <c r="H33" i="3"/>
  <c r="H29" i="3"/>
  <c r="H23" i="3"/>
  <c r="H19" i="3"/>
  <c r="G115" i="3"/>
  <c r="G131" i="3" s="1"/>
  <c r="I107" i="2" l="1"/>
  <c r="H96" i="1"/>
  <c r="C14" i="6"/>
  <c r="D104" i="2"/>
  <c r="D107" i="2"/>
  <c r="F107" i="2"/>
  <c r="E107" i="2"/>
  <c r="E104" i="2"/>
  <c r="D258" i="3"/>
  <c r="D261" i="3" s="1"/>
  <c r="G258" i="3"/>
  <c r="G261" i="3" s="1"/>
  <c r="H107" i="2"/>
  <c r="H104" i="2"/>
  <c r="G107" i="2"/>
  <c r="I104" i="2"/>
  <c r="F208" i="3"/>
  <c r="F260" i="3" s="1"/>
  <c r="H174" i="3"/>
  <c r="H258" i="3"/>
  <c r="E258" i="3"/>
  <c r="E261" i="3" s="1"/>
  <c r="F258" i="3"/>
  <c r="F261" i="3" s="1"/>
  <c r="G208" i="3"/>
  <c r="G260" i="3" s="1"/>
  <c r="H131" i="3"/>
  <c r="H79" i="3"/>
  <c r="E32" i="1"/>
  <c r="C12" i="7"/>
  <c r="C30" i="7"/>
  <c r="C30" i="4"/>
  <c r="C12" i="2"/>
  <c r="C20" i="2"/>
  <c r="C25" i="2"/>
  <c r="C31" i="2"/>
  <c r="C42" i="2"/>
  <c r="C47" i="2"/>
  <c r="C51" i="2"/>
  <c r="C56" i="2"/>
  <c r="C81" i="2"/>
  <c r="C92" i="2" s="1"/>
  <c r="C84" i="2"/>
  <c r="C90" i="2"/>
  <c r="C10" i="1"/>
  <c r="D13" i="1"/>
  <c r="E13" i="1"/>
  <c r="C13" i="1"/>
  <c r="C19" i="1"/>
  <c r="C27" i="1"/>
  <c r="C32" i="1"/>
  <c r="D32" i="1"/>
  <c r="C37" i="1"/>
  <c r="D37" i="1"/>
  <c r="E37" i="1"/>
  <c r="C46" i="1"/>
  <c r="D46" i="1"/>
  <c r="E46" i="1"/>
  <c r="C51" i="1"/>
  <c r="D51" i="1"/>
  <c r="E51" i="1"/>
  <c r="C61" i="1"/>
  <c r="C86" i="1"/>
  <c r="C87" i="1"/>
  <c r="C90" i="1" s="1"/>
  <c r="C94" i="1" s="1"/>
  <c r="C13" i="3"/>
  <c r="D13" i="3"/>
  <c r="E13" i="3"/>
  <c r="C19" i="3"/>
  <c r="D19" i="3"/>
  <c r="E19" i="3"/>
  <c r="C23" i="3"/>
  <c r="D23" i="3"/>
  <c r="E23" i="3"/>
  <c r="C29" i="3"/>
  <c r="D29" i="3"/>
  <c r="E29" i="3"/>
  <c r="C33" i="3"/>
  <c r="D33" i="3"/>
  <c r="E33" i="3"/>
  <c r="C37" i="3"/>
  <c r="D37" i="3"/>
  <c r="E37" i="3"/>
  <c r="C42" i="3"/>
  <c r="D42" i="3"/>
  <c r="E42" i="3"/>
  <c r="C48" i="3"/>
  <c r="D48" i="3"/>
  <c r="E48" i="3"/>
  <c r="C52" i="3"/>
  <c r="D52" i="3"/>
  <c r="E52" i="3"/>
  <c r="C61" i="3"/>
  <c r="D61" i="3"/>
  <c r="E61" i="3"/>
  <c r="C66" i="3"/>
  <c r="D66" i="3"/>
  <c r="E66" i="3"/>
  <c r="C77" i="3"/>
  <c r="D77" i="3"/>
  <c r="E77" i="3"/>
  <c r="C86" i="3"/>
  <c r="D86" i="3"/>
  <c r="E86" i="3"/>
  <c r="C88" i="3"/>
  <c r="D88" i="3"/>
  <c r="E88" i="3"/>
  <c r="C96" i="3"/>
  <c r="C98" i="3" s="1"/>
  <c r="D96" i="3"/>
  <c r="D98" i="3" s="1"/>
  <c r="E96" i="3"/>
  <c r="E98" i="3" s="1"/>
  <c r="C106" i="3"/>
  <c r="D106" i="3"/>
  <c r="E106" i="3"/>
  <c r="C115" i="3"/>
  <c r="D115" i="3"/>
  <c r="E115" i="3"/>
  <c r="C120" i="3"/>
  <c r="D120" i="3"/>
  <c r="E120" i="3"/>
  <c r="C125" i="3"/>
  <c r="D125" i="3"/>
  <c r="E125" i="3"/>
  <c r="C129" i="3"/>
  <c r="D129" i="3"/>
  <c r="E129" i="3"/>
  <c r="C138" i="3"/>
  <c r="C140" i="3" s="1"/>
  <c r="D138" i="3"/>
  <c r="D140" i="3" s="1"/>
  <c r="E138" i="3"/>
  <c r="E140" i="3" s="1"/>
  <c r="C148" i="3"/>
  <c r="C150" i="3" s="1"/>
  <c r="D148" i="3"/>
  <c r="D150" i="3" s="1"/>
  <c r="E148" i="3"/>
  <c r="E150" i="3" s="1"/>
  <c r="C158" i="3"/>
  <c r="D158" i="3"/>
  <c r="E158" i="3"/>
  <c r="C164" i="3"/>
  <c r="D164" i="3"/>
  <c r="E164" i="3"/>
  <c r="C172" i="3"/>
  <c r="D172" i="3"/>
  <c r="E172" i="3"/>
  <c r="C184" i="3"/>
  <c r="D184" i="3"/>
  <c r="E184" i="3"/>
  <c r="C188" i="3"/>
  <c r="D188" i="3"/>
  <c r="C194" i="3"/>
  <c r="C205" i="3"/>
  <c r="C222" i="3"/>
  <c r="C246" i="3"/>
  <c r="C254" i="3"/>
  <c r="C63" i="1" l="1"/>
  <c r="C89" i="1" s="1"/>
  <c r="C96" i="1" s="1"/>
  <c r="E63" i="1"/>
  <c r="E89" i="1" s="1"/>
  <c r="E96" i="1" s="1"/>
  <c r="D63" i="1"/>
  <c r="D89" i="1" s="1"/>
  <c r="D96" i="1" s="1"/>
  <c r="H261" i="3"/>
  <c r="E12" i="6"/>
  <c r="C33" i="2"/>
  <c r="C58" i="2" s="1"/>
  <c r="C96" i="2" s="1"/>
  <c r="C107" i="2" s="1"/>
  <c r="F267" i="3"/>
  <c r="F269" i="3" s="1"/>
  <c r="G267" i="3"/>
  <c r="E174" i="3"/>
  <c r="D174" i="3"/>
  <c r="H208" i="3"/>
  <c r="C258" i="3"/>
  <c r="C261" i="3" s="1"/>
  <c r="D79" i="3"/>
  <c r="C174" i="3"/>
  <c r="C97" i="2"/>
  <c r="C100" i="2" s="1"/>
  <c r="C93" i="2"/>
  <c r="C131" i="3"/>
  <c r="E131" i="3"/>
  <c r="D131" i="3"/>
  <c r="C79" i="3"/>
  <c r="E79" i="3"/>
  <c r="H260" i="3" l="1"/>
  <c r="H267" i="3" s="1"/>
  <c r="H268" i="3" s="1"/>
  <c r="C12" i="6"/>
  <c r="I12" i="6" s="1"/>
  <c r="C104" i="2"/>
  <c r="D208" i="3"/>
  <c r="D260" i="3" s="1"/>
  <c r="E208" i="3"/>
  <c r="E260" i="3" s="1"/>
  <c r="C208" i="3"/>
  <c r="C260" i="3" s="1"/>
  <c r="C267" i="3" s="1"/>
  <c r="C269" i="3" s="1"/>
  <c r="E267" i="3" l="1"/>
  <c r="E269" i="3" s="1"/>
  <c r="D267" i="3"/>
  <c r="D269" i="3" s="1"/>
</calcChain>
</file>

<file path=xl/sharedStrings.xml><?xml version="1.0" encoding="utf-8"?>
<sst xmlns="http://schemas.openxmlformats.org/spreadsheetml/2006/main" count="884" uniqueCount="587">
  <si>
    <t>WATER APPROPRIATIONS</t>
  </si>
  <si>
    <t>SCHEDULE  F-1</t>
  </si>
  <si>
    <t>CODE</t>
  </si>
  <si>
    <t>AREA</t>
  </si>
  <si>
    <t>ACTUAL</t>
  </si>
  <si>
    <t>BUDGETED</t>
  </si>
  <si>
    <t>ADOPTED</t>
  </si>
  <si>
    <t>SPECIAL ITEMS</t>
  </si>
  <si>
    <t>UNALLOCATED INSURANCE</t>
  </si>
  <si>
    <t>F 1920.4</t>
  </si>
  <si>
    <t>MUNICIPAL ASSOCIATIONS</t>
  </si>
  <si>
    <t>TAXES ON PROPERTY</t>
  </si>
  <si>
    <t>F 1960.4</t>
  </si>
  <si>
    <t>WORKSHOPS</t>
  </si>
  <si>
    <t>F 1989.4</t>
  </si>
  <si>
    <t>OTHER GEN. GOV'T. SUPPORT</t>
  </si>
  <si>
    <t>TOTAL</t>
  </si>
  <si>
    <t>F 1990.4</t>
  </si>
  <si>
    <t>CONTINGENT ACCOUNT</t>
  </si>
  <si>
    <t>ADMINISTRATION</t>
  </si>
  <si>
    <t>F 8310.1</t>
  </si>
  <si>
    <t>PERSONAL SERVICE</t>
  </si>
  <si>
    <t>F 8310.2</t>
  </si>
  <si>
    <t>EQUIPMENT</t>
  </si>
  <si>
    <t>F 8310.4</t>
  </si>
  <si>
    <t>CONTRACTUAL</t>
  </si>
  <si>
    <t>SOURCE OF SUPPLY</t>
  </si>
  <si>
    <t>F 8320.1</t>
  </si>
  <si>
    <t>F 8320.2</t>
  </si>
  <si>
    <t>PURIFICATION</t>
  </si>
  <si>
    <t>F 8330.2</t>
  </si>
  <si>
    <t>TRANSMISSION &amp; DISTRIBUTION</t>
  </si>
  <si>
    <t>F 8340.2</t>
  </si>
  <si>
    <t>F 8340.4</t>
  </si>
  <si>
    <t>EMPLOYEE BENEFITS</t>
  </si>
  <si>
    <t>F 9010.8</t>
  </si>
  <si>
    <t>STATE RETIREMENT</t>
  </si>
  <si>
    <t>F 9030.8</t>
  </si>
  <si>
    <t>SOCIAL SECURITY</t>
  </si>
  <si>
    <t>F 9040.8</t>
  </si>
  <si>
    <t>WORKERS COMPENSATION</t>
  </si>
  <si>
    <t>F 9055.8</t>
  </si>
  <si>
    <t>DISABILITY INSURANCE</t>
  </si>
  <si>
    <t>F 9060.8</t>
  </si>
  <si>
    <t>HOSPITAL &amp; MEDICAL INSURAN</t>
  </si>
  <si>
    <t>UNIFORMS</t>
  </si>
  <si>
    <t>DEBT SERVICE</t>
  </si>
  <si>
    <t>F 9710.6</t>
  </si>
  <si>
    <t>PRINCIPAL</t>
  </si>
  <si>
    <t>F 9710.7</t>
  </si>
  <si>
    <t>INTEREST</t>
  </si>
  <si>
    <t>TRANSFERS</t>
  </si>
  <si>
    <t>F 9901.9</t>
  </si>
  <si>
    <t>TO RESERVE ACCOUNT</t>
  </si>
  <si>
    <t>F 9950.9</t>
  </si>
  <si>
    <t>TOTAL WATER FUND</t>
  </si>
  <si>
    <t>SCHEDULE F-2</t>
  </si>
  <si>
    <t>WATER REVENUE</t>
  </si>
  <si>
    <t>F 2140</t>
  </si>
  <si>
    <t>METERED SALES</t>
  </si>
  <si>
    <t>F 2141</t>
  </si>
  <si>
    <t>F 2142</t>
  </si>
  <si>
    <t>UNMETERED WATER</t>
  </si>
  <si>
    <t>F 2144</t>
  </si>
  <si>
    <t>WATER SERVICE CHARGES</t>
  </si>
  <si>
    <t>F 2148</t>
  </si>
  <si>
    <t>PENALTIES ON RENTS</t>
  </si>
  <si>
    <t>F 2378</t>
  </si>
  <si>
    <t>SERVICES OTHER GOVTS.</t>
  </si>
  <si>
    <t>F 2401</t>
  </si>
  <si>
    <t>INTEREST &amp; EARNINGS</t>
  </si>
  <si>
    <t>F 2655</t>
  </si>
  <si>
    <t>SALES OF EXCESS MATERIAL</t>
  </si>
  <si>
    <t>F 2690</t>
  </si>
  <si>
    <t>OTHER COMP - LOSS</t>
  </si>
  <si>
    <t>F 2701</t>
  </si>
  <si>
    <t>REFUNDS OF PRIOR YEARS</t>
  </si>
  <si>
    <t>STATE AID</t>
  </si>
  <si>
    <t>F 5031</t>
  </si>
  <si>
    <t>INTERFUND TRANSFERS</t>
  </si>
  <si>
    <t>TOTAL WATER REVENUE</t>
  </si>
  <si>
    <t>EST. WATER EXPENDITURES</t>
  </si>
  <si>
    <t>PLUS FUND BALANCE F 8021</t>
  </si>
  <si>
    <t>PLUS RESERVE AMT. TANSFER</t>
  </si>
  <si>
    <t>FROM WATER IMPROV. RESER</t>
  </si>
  <si>
    <t>TOTAL REVENUES</t>
  </si>
  <si>
    <t>AMT. OF EXTRA FUNDS F 8029</t>
  </si>
  <si>
    <t>SEWER APPROPRIATIONS</t>
  </si>
  <si>
    <t>SCHEDULE G-1</t>
  </si>
  <si>
    <t>G 1910.4</t>
  </si>
  <si>
    <t>G 1950.4</t>
  </si>
  <si>
    <t xml:space="preserve">G 1960.4 </t>
  </si>
  <si>
    <t>REIMBURSEMENT</t>
  </si>
  <si>
    <t>G 1990.4</t>
  </si>
  <si>
    <t>HOME &amp; COMMUNITY SERVICE</t>
  </si>
  <si>
    <t>G 8110.1</t>
  </si>
  <si>
    <t>PERSONAL SERVICES</t>
  </si>
  <si>
    <t>G 8110.2</t>
  </si>
  <si>
    <t>G 8110.4</t>
  </si>
  <si>
    <t>G 8120.2</t>
  </si>
  <si>
    <t>G 8120.4</t>
  </si>
  <si>
    <t>SEWER TREAT. &amp; DISPOSAL</t>
  </si>
  <si>
    <t>G 8130.1</t>
  </si>
  <si>
    <t>G 8130.2</t>
  </si>
  <si>
    <t>G 8130.4</t>
  </si>
  <si>
    <t>TOTAL HOME &amp;COMMUNITY</t>
  </si>
  <si>
    <t>HOSPITAL &amp; MEDICAL INS.</t>
  </si>
  <si>
    <t>PRINCIPAL  BANS</t>
  </si>
  <si>
    <t>INTEREST   BANS</t>
  </si>
  <si>
    <t>TO RESERVE  ACCOUNT</t>
  </si>
  <si>
    <t>TOTAL SEWER APPROPRIATIONS</t>
  </si>
  <si>
    <t>SEWER REVENUE</t>
  </si>
  <si>
    <t>SCHEDULE G-2</t>
  </si>
  <si>
    <t>SEWER RENTS</t>
  </si>
  <si>
    <t>G 2122</t>
  </si>
  <si>
    <t>INTEREST &amp; PENALTIES</t>
  </si>
  <si>
    <t>SEWER CONNECTIONS</t>
  </si>
  <si>
    <t>SERVICE OTHER GOVTS.</t>
  </si>
  <si>
    <t>PERMITS</t>
  </si>
  <si>
    <t>MINOR SALES</t>
  </si>
  <si>
    <t>REFUND-PRIOR YEAR</t>
  </si>
  <si>
    <t>STATE AID  (O&amp;M)</t>
  </si>
  <si>
    <t>INTERFUND REVENUES</t>
  </si>
  <si>
    <t>TRANSFERS FROM</t>
  </si>
  <si>
    <t>TOTAL SEWER REVENUE</t>
  </si>
  <si>
    <t>ESTIMATED EXPENDITURES</t>
  </si>
  <si>
    <t>G 8021</t>
  </si>
  <si>
    <t>PLUS FUND BALANCE</t>
  </si>
  <si>
    <t>PLUS RESERVE ACCOUNT</t>
  </si>
  <si>
    <t>G 8029</t>
  </si>
  <si>
    <t>FUND EQUITY</t>
  </si>
  <si>
    <t>AMOUNT TO BE RAISED</t>
  </si>
  <si>
    <t>NO. OF SEWER UNITS</t>
  </si>
  <si>
    <t>AMOUNT OF INC/DEC</t>
  </si>
  <si>
    <t>EST. COST /MONTH</t>
  </si>
  <si>
    <t>SCHEDULE A-1</t>
  </si>
  <si>
    <t>BUDGET</t>
  </si>
  <si>
    <t>GENERAL GOVERNMENT SUPPORT</t>
  </si>
  <si>
    <t>LEGISLATIVE BOARD</t>
  </si>
  <si>
    <t>CONTRACTUAL EXPENSES</t>
  </si>
  <si>
    <t>EXECUTIVE-MAYOR</t>
  </si>
  <si>
    <t>A 1210.1</t>
  </si>
  <si>
    <t>A 1210.2</t>
  </si>
  <si>
    <t>A 1210.4</t>
  </si>
  <si>
    <t>FINANCES CLERK TREASURER</t>
  </si>
  <si>
    <t>A 1325.1</t>
  </si>
  <si>
    <t>A 1325.2</t>
  </si>
  <si>
    <t>A 1325.4</t>
  </si>
  <si>
    <t>INDEPT. AUDIT AND ACC.</t>
  </si>
  <si>
    <t>A 1320.4</t>
  </si>
  <si>
    <t>TAX COLLECTOR</t>
  </si>
  <si>
    <t>A 1330.4</t>
  </si>
  <si>
    <t>ATTORNEY</t>
  </si>
  <si>
    <t>A 1420.4</t>
  </si>
  <si>
    <t>ELECTIONS</t>
  </si>
  <si>
    <t>A 1450.1</t>
  </si>
  <si>
    <t>A 1450.4</t>
  </si>
  <si>
    <t>RECORDS MANAGEMENT</t>
  </si>
  <si>
    <t>A 1460.1</t>
  </si>
  <si>
    <t>A 1460.2</t>
  </si>
  <si>
    <t>A 1460.4</t>
  </si>
  <si>
    <t>PUBLIC WORKS WORKSHOPS</t>
  </si>
  <si>
    <t>A 1490.4</t>
  </si>
  <si>
    <t>A 1620.2</t>
  </si>
  <si>
    <t>A 1620.42</t>
  </si>
  <si>
    <t>TELEPHONE</t>
  </si>
  <si>
    <t>A  1640.2</t>
  </si>
  <si>
    <t>A  1640.4</t>
  </si>
  <si>
    <t>A 1910.4</t>
  </si>
  <si>
    <t>A 1920.4</t>
  </si>
  <si>
    <t>MUNICIPAL DUES</t>
  </si>
  <si>
    <t>A 1930.4</t>
  </si>
  <si>
    <t>A 1931.4</t>
  </si>
  <si>
    <t>PROPERTY LOSS</t>
  </si>
  <si>
    <t>A 1940.4</t>
  </si>
  <si>
    <t>LAND PURCHASE</t>
  </si>
  <si>
    <t>A 1950.4</t>
  </si>
  <si>
    <t>TAXES ON ACQUIRED LANDS</t>
  </si>
  <si>
    <t>A 1989.4</t>
  </si>
  <si>
    <t>OTHER GOVT. SUPPORT</t>
  </si>
  <si>
    <t>A 1990.4</t>
  </si>
  <si>
    <t>TOTAL GEN.GOVT. SUPPORT</t>
  </si>
  <si>
    <t>PUBLIC SAFETY</t>
  </si>
  <si>
    <t>POLICE</t>
  </si>
  <si>
    <t>A 3120.4</t>
  </si>
  <si>
    <t>TOTAL PUBLIC SAFETY</t>
  </si>
  <si>
    <t>PUBLIC HEALTH</t>
  </si>
  <si>
    <t>HEALTH</t>
  </si>
  <si>
    <t>A 4020.1</t>
  </si>
  <si>
    <t>PERSONAL-VITAL STATISTICS</t>
  </si>
  <si>
    <t>TOTAL PUBLIC HEALTH</t>
  </si>
  <si>
    <t>TRANSPORTATION</t>
  </si>
  <si>
    <t>A 5010.2</t>
  </si>
  <si>
    <t>A 5010.4</t>
  </si>
  <si>
    <t>HIGHWAY DEPARTMENT</t>
  </si>
  <si>
    <t>A 5110.1</t>
  </si>
  <si>
    <t>A 5110.2</t>
  </si>
  <si>
    <t>A 5110.4</t>
  </si>
  <si>
    <t>STREETS</t>
  </si>
  <si>
    <t>STREET LIGHTING</t>
  </si>
  <si>
    <t>A 5182.2</t>
  </si>
  <si>
    <t>A 5182.4</t>
  </si>
  <si>
    <t>SIDEWALKS</t>
  </si>
  <si>
    <t>A 5410.2</t>
  </si>
  <si>
    <t>A 5410.4</t>
  </si>
  <si>
    <t>OTHER TRANSPORTATION</t>
  </si>
  <si>
    <t>A 5680.4</t>
  </si>
  <si>
    <t>CONT. EXP. DRUG TESTING</t>
  </si>
  <si>
    <t>TOTAL TRANSPORTATION</t>
  </si>
  <si>
    <t>ECO. ASST. &amp; OPPORTUNITIES</t>
  </si>
  <si>
    <t>PUBLICITY</t>
  </si>
  <si>
    <t>A 6410.4</t>
  </si>
  <si>
    <t>A 6984.4</t>
  </si>
  <si>
    <t>GRANT APPLICATION</t>
  </si>
  <si>
    <t>TOTAL ECO. ASST. &amp; OPPORT.</t>
  </si>
  <si>
    <t>CULTURE AND RECREATION</t>
  </si>
  <si>
    <t>A 7110.4</t>
  </si>
  <si>
    <t>CONTRACTUAL (PARK)</t>
  </si>
  <si>
    <t>A 7410.4</t>
  </si>
  <si>
    <t>LIBRARY</t>
  </si>
  <si>
    <t>A 7520.4</t>
  </si>
  <si>
    <t>HISTORICAL SOCIETY</t>
  </si>
  <si>
    <t>A 7550.4</t>
  </si>
  <si>
    <t>CELEBRATIONS</t>
  </si>
  <si>
    <t>TOTAL CULTURE &amp; RECREAT.</t>
  </si>
  <si>
    <t>HOME &amp; COMMUNITY SERVICES</t>
  </si>
  <si>
    <t>ZONING</t>
  </si>
  <si>
    <t>A 8010.1</t>
  </si>
  <si>
    <t>A 8010.2</t>
  </si>
  <si>
    <t>A 8010.4</t>
  </si>
  <si>
    <t>PLANNING</t>
  </si>
  <si>
    <t>A 8020.1</t>
  </si>
  <si>
    <t>A 8020.2</t>
  </si>
  <si>
    <t>A 8020.4</t>
  </si>
  <si>
    <t>OTHER AREAS</t>
  </si>
  <si>
    <t>A 8510.4</t>
  </si>
  <si>
    <t>COMMUNITY BEAUTIFICATION</t>
  </si>
  <si>
    <t>A 8540.4</t>
  </si>
  <si>
    <t>CONTRACTUAL-DRAINAGE</t>
  </si>
  <si>
    <t>A 8560.4</t>
  </si>
  <si>
    <t>SHADE TREES</t>
  </si>
  <si>
    <t>A 9010.8</t>
  </si>
  <si>
    <t>A 9030.8</t>
  </si>
  <si>
    <t>A 9040.8</t>
  </si>
  <si>
    <t>A 9050.8</t>
  </si>
  <si>
    <t>WORKERS  COMPENSATION</t>
  </si>
  <si>
    <t>A 9055.8</t>
  </si>
  <si>
    <t>UNEMPLOYMENT INS.</t>
  </si>
  <si>
    <t>A 9060.8</t>
  </si>
  <si>
    <t>DISABILITY</t>
  </si>
  <si>
    <t>A 9089.8</t>
  </si>
  <si>
    <t>HOSP. &amp; MEDICAL</t>
  </si>
  <si>
    <t>A 9901.9</t>
  </si>
  <si>
    <t>TRANSFER TO OTHER FUNDS</t>
  </si>
  <si>
    <t>A 9710.6</t>
  </si>
  <si>
    <t>DEBT SERVICES</t>
  </si>
  <si>
    <t>A 9710.7</t>
  </si>
  <si>
    <t>A 9730.4</t>
  </si>
  <si>
    <t>CONTRACTUAL EXP. BANS</t>
  </si>
  <si>
    <t>TO CAPITAL</t>
  </si>
  <si>
    <t>TO HIGHWAY RESERVE</t>
  </si>
  <si>
    <t>TO INSURANCE RESERVE</t>
  </si>
  <si>
    <t>TO EQUIPMENT RESERVE</t>
  </si>
  <si>
    <t>TOTAL GEN. APPROPRIATIONS</t>
  </si>
  <si>
    <t>SCHEDULE A-2</t>
  </si>
  <si>
    <t>GENERAL FUND--ESTIMATED REVENUES</t>
  </si>
  <si>
    <t>LOCAL SOURCES</t>
  </si>
  <si>
    <t>PENALTIES ON TAXES</t>
  </si>
  <si>
    <t>A 1120</t>
  </si>
  <si>
    <t>NON-PROP. TAXES (SALES)</t>
  </si>
  <si>
    <t>A 1170</t>
  </si>
  <si>
    <t>FRANCHISE  TAX</t>
  </si>
  <si>
    <t>DEPARTMENTAL INCOME</t>
  </si>
  <si>
    <t>A 1230</t>
  </si>
  <si>
    <t>CLERK FEES</t>
  </si>
  <si>
    <t>A 1560</t>
  </si>
  <si>
    <t>SAFETY INSPECTIONS</t>
  </si>
  <si>
    <t>A 1601</t>
  </si>
  <si>
    <t>A 1603</t>
  </si>
  <si>
    <t>REG. OF VITAL STATISTICS</t>
  </si>
  <si>
    <t>HEALTH FEES</t>
  </si>
  <si>
    <t>A 2001</t>
  </si>
  <si>
    <t xml:space="preserve">RECREATION </t>
  </si>
  <si>
    <t>A 2110</t>
  </si>
  <si>
    <t>ZONING BOARD</t>
  </si>
  <si>
    <t>A 2115</t>
  </si>
  <si>
    <t>PLANNING BOARD</t>
  </si>
  <si>
    <t>SERVICES  TO OTHER GOVTS.</t>
  </si>
  <si>
    <t>A 2401</t>
  </si>
  <si>
    <t>A 2590</t>
  </si>
  <si>
    <t>LICENCES &amp; PERMITS</t>
  </si>
  <si>
    <t>A 2610</t>
  </si>
  <si>
    <t>A 2665</t>
  </si>
  <si>
    <t>SALES OF EQUIPMENT</t>
  </si>
  <si>
    <t>A 2680</t>
  </si>
  <si>
    <t>INSURANCE RECOVERY</t>
  </si>
  <si>
    <t>A 2690</t>
  </si>
  <si>
    <t>A 2701</t>
  </si>
  <si>
    <t>OTHER COMP. &amp; LOSS</t>
  </si>
  <si>
    <t>A 3001</t>
  </si>
  <si>
    <t>SA  PER CAPITA</t>
  </si>
  <si>
    <t>A 3005</t>
  </si>
  <si>
    <t>SA  MORTGAGE TAX</t>
  </si>
  <si>
    <t>A 3501</t>
  </si>
  <si>
    <t>SA CHIPS</t>
  </si>
  <si>
    <t>A 4960</t>
  </si>
  <si>
    <t>FEMA</t>
  </si>
  <si>
    <t>A 5031</t>
  </si>
  <si>
    <t>TOTAL EST. REVENUE</t>
  </si>
  <si>
    <t>ESTIMATED EXPENSES</t>
  </si>
  <si>
    <t>ESTIMATED REVENUE</t>
  </si>
  <si>
    <t>FROM EQUIP. RESERVE</t>
  </si>
  <si>
    <t>FROM HIGHWAY RESERVE</t>
  </si>
  <si>
    <t>FROM RECREATION RESERVE</t>
  </si>
  <si>
    <t>AMT. TO BE RAISED BY TAXES</t>
  </si>
  <si>
    <t>TOTAL REVENUE</t>
  </si>
  <si>
    <t>ASSESSEMENT</t>
  </si>
  <si>
    <t>TAX RATE</t>
  </si>
  <si>
    <t>SCHEDULE  H-1</t>
  </si>
  <si>
    <t>CONTINGENCY</t>
  </si>
  <si>
    <t>CAPITAL FUND REVENUE</t>
  </si>
  <si>
    <t>SCHEDULE H-2</t>
  </si>
  <si>
    <t>INT $ EARNINGS</t>
  </si>
  <si>
    <t>FUND</t>
  </si>
  <si>
    <t>BALANCE</t>
  </si>
  <si>
    <t>VILLAGE OF BLOOMFIELD, NEW YORK</t>
  </si>
  <si>
    <t>VILLAGE OF BLOOMFIELD</t>
  </si>
  <si>
    <t>EXHIBIT A</t>
  </si>
  <si>
    <t>SUMMARY OF BUDGET AND FUNDS</t>
  </si>
  <si>
    <t>SUMMARY OF BUDGET OF FUNDS</t>
  </si>
  <si>
    <t>LESS EST</t>
  </si>
  <si>
    <t xml:space="preserve">LESS EST </t>
  </si>
  <si>
    <t xml:space="preserve">AMOUNT TO BE </t>
  </si>
  <si>
    <t>APPROPRIATIONS</t>
  </si>
  <si>
    <t>REVENUE</t>
  </si>
  <si>
    <t>RESERVES</t>
  </si>
  <si>
    <t>RAISED BY TAXES</t>
  </si>
  <si>
    <t>A GENERAL</t>
  </si>
  <si>
    <t>F WATER</t>
  </si>
  <si>
    <t>G SEWER</t>
  </si>
  <si>
    <t>RECOM</t>
  </si>
  <si>
    <t>RECOMM</t>
  </si>
  <si>
    <t>TO ECONOMIC DEVELOPMENT</t>
  </si>
  <si>
    <t>A 1081</t>
  </si>
  <si>
    <t>PILOT</t>
  </si>
  <si>
    <t>BANS INTEREST PAYMENT</t>
  </si>
  <si>
    <t>TRUST AND AGENCY-BEAUTIFICATION</t>
  </si>
  <si>
    <t>SCHEDULE TA-1</t>
  </si>
  <si>
    <t>TRUST AND AGENCY EXPENDITURES</t>
  </si>
  <si>
    <t>BEAUTIFICATION</t>
  </si>
  <si>
    <t>TA 8510.1</t>
  </si>
  <si>
    <t>TA 8510.2</t>
  </si>
  <si>
    <t>TA 8510.4</t>
  </si>
  <si>
    <t>TRUST AND AGENCY REVENUE</t>
  </si>
  <si>
    <t>SCHEDULE TA-2</t>
  </si>
  <si>
    <t>TRANSFER FROM GENERAL</t>
  </si>
  <si>
    <t>DONATIONS</t>
  </si>
  <si>
    <t>GRANTS</t>
  </si>
  <si>
    <t>TA 5031</t>
  </si>
  <si>
    <t>TA 2705</t>
  </si>
  <si>
    <t>TA 4997</t>
  </si>
  <si>
    <t>F 2401 R</t>
  </si>
  <si>
    <t>RESERVES INTEREST</t>
  </si>
  <si>
    <t>TOTAL OPERATING REVENUE</t>
  </si>
  <si>
    <t>EST. WATER  OPERATING REVENUES</t>
  </si>
  <si>
    <t>TA 8021</t>
  </si>
  <si>
    <t>FUND BALANCE</t>
  </si>
  <si>
    <t>RESERVE ACCOUNT INTEREST</t>
  </si>
  <si>
    <t>A 1001</t>
  </si>
  <si>
    <t>A 1231</t>
  </si>
  <si>
    <t>A 2401R</t>
  </si>
  <si>
    <t>A 1620.43</t>
  </si>
  <si>
    <t>GAS</t>
  </si>
  <si>
    <t xml:space="preserve"> ELECTRIC </t>
  </si>
  <si>
    <t>A 1620.44</t>
  </si>
  <si>
    <t>EXPENSES - REVENUE</t>
  </si>
  <si>
    <t xml:space="preserve">EST OPERATING REVENUE </t>
  </si>
  <si>
    <t>INT. SENIOR CITIZEN GRANT</t>
  </si>
  <si>
    <t>T O E BLOOMFIELD WDs</t>
  </si>
  <si>
    <t>F 2590</t>
  </si>
  <si>
    <t>DEBT SERVICE (BOND)</t>
  </si>
  <si>
    <t>DEBT SERVICE (BAN'S)</t>
  </si>
  <si>
    <t>F 9730.6</t>
  </si>
  <si>
    <t>F 9730.7</t>
  </si>
  <si>
    <t>A 1090</t>
  </si>
  <si>
    <t>A2801</t>
  </si>
  <si>
    <t xml:space="preserve">SALES OF SCRAP&amp;EXCESS </t>
  </si>
  <si>
    <t>COMPENSATION FOR LOSS</t>
  </si>
  <si>
    <t>H -FCAPITAL</t>
  </si>
  <si>
    <t>H-G CAPITAL</t>
  </si>
  <si>
    <t>A9950.93</t>
  </si>
  <si>
    <t>TO TRUST AND AGENCY (GA)</t>
  </si>
  <si>
    <t>REFUND FROM PRIOR YEARS</t>
  </si>
  <si>
    <t>A9950.92</t>
  </si>
  <si>
    <t>A9950.91</t>
  </si>
  <si>
    <t xml:space="preserve">GENERAL FUND </t>
  </si>
  <si>
    <t>A9950.94</t>
  </si>
  <si>
    <t>F 8021.2</t>
  </si>
  <si>
    <t>F 8021.1</t>
  </si>
  <si>
    <t>A 8510.2</t>
  </si>
  <si>
    <t>BEAUTI. WATERINGS SYSTEM</t>
  </si>
  <si>
    <t>F 8320.41</t>
  </si>
  <si>
    <t>CONTRACTUAL (MICH)</t>
  </si>
  <si>
    <t>CONTRACTUAL (OAK)</t>
  </si>
  <si>
    <t>F 8320.42</t>
  </si>
  <si>
    <t>CONTRACTUAL (GEN)</t>
  </si>
  <si>
    <t>F 8320.40</t>
  </si>
  <si>
    <t>F 8330.40</t>
  </si>
  <si>
    <t>A 1620.40</t>
  </si>
  <si>
    <t>A 8540.2</t>
  </si>
  <si>
    <t>EQUIPMENT -DRAINAGE</t>
  </si>
  <si>
    <t>TE 2401</t>
  </si>
  <si>
    <t>TE 2770</t>
  </si>
  <si>
    <t>OTHER REVENUE</t>
  </si>
  <si>
    <t>A 4020.2</t>
  </si>
  <si>
    <t>A 4020.4</t>
  </si>
  <si>
    <t>PER SERVICES(Dep. Mayor)</t>
  </si>
  <si>
    <t>A 1010.10</t>
  </si>
  <si>
    <t>A 1010.20</t>
  </si>
  <si>
    <t>A 1010.40</t>
  </si>
  <si>
    <t>A 1620.41</t>
  </si>
  <si>
    <t>RENT</t>
  </si>
  <si>
    <t>A 1010.12</t>
  </si>
  <si>
    <t>SANITARY SERVICE (lines)</t>
  </si>
  <si>
    <t>TOTAL HOME &amp; COMMUNITY</t>
  </si>
  <si>
    <t>BANS PRINCIPAL</t>
  </si>
  <si>
    <t>DEBT SERVICE FUND</t>
  </si>
  <si>
    <t>Signed  _________________</t>
  </si>
  <si>
    <t>Title   _____________________</t>
  </si>
  <si>
    <t>Date  _____________________</t>
  </si>
  <si>
    <t>Job in Ft</t>
  </si>
  <si>
    <t>Comments</t>
  </si>
  <si>
    <t>Vehicles</t>
  </si>
  <si>
    <t>Replace</t>
  </si>
  <si>
    <t>Pickup</t>
  </si>
  <si>
    <t>3 Year cycle</t>
  </si>
  <si>
    <t>Van</t>
  </si>
  <si>
    <t>Street Sweeper</t>
  </si>
  <si>
    <t>12 year cycle</t>
  </si>
  <si>
    <t>Trade in yearly</t>
  </si>
  <si>
    <t>Put on a 7 yr cycle</t>
  </si>
  <si>
    <t>Sewer Jetter</t>
  </si>
  <si>
    <t xml:space="preserve">Evaluate yearly </t>
  </si>
  <si>
    <t>8 Year cycle</t>
  </si>
  <si>
    <t>Capital Imprv - Year</t>
  </si>
  <si>
    <t>Cost</t>
  </si>
  <si>
    <t>A2189</t>
  </si>
  <si>
    <t>SIGNS</t>
  </si>
  <si>
    <t>A2390</t>
  </si>
  <si>
    <t>FROM REVITALIZATION RES.</t>
  </si>
  <si>
    <t>Work</t>
  </si>
  <si>
    <t>Description</t>
  </si>
  <si>
    <t>as needed</t>
  </si>
  <si>
    <t>Gutter</t>
  </si>
  <si>
    <t>Sidewalk</t>
  </si>
  <si>
    <t>new</t>
  </si>
  <si>
    <t>Streets</t>
  </si>
  <si>
    <t>TO RTE 444 RESERVE</t>
  </si>
  <si>
    <t>TO DEBT STABILIZATION</t>
  </si>
  <si>
    <t>CAPITAL FUND</t>
  </si>
  <si>
    <t>SEWER PROJECT</t>
  </si>
  <si>
    <t>HG1990.4</t>
  </si>
  <si>
    <t>HG8110.4</t>
  </si>
  <si>
    <t>HG8130.2</t>
  </si>
  <si>
    <t>HG8110.1</t>
  </si>
  <si>
    <t>ADMIN-ENGINEER</t>
  </si>
  <si>
    <t>HG2401</t>
  </si>
  <si>
    <t>HG8130.4</t>
  </si>
  <si>
    <t>HG9730.6</t>
  </si>
  <si>
    <t>HG9730.7</t>
  </si>
  <si>
    <t>HG5031</t>
  </si>
  <si>
    <t>HG5710</t>
  </si>
  <si>
    <t>INTERFUND TRANSFER</t>
  </si>
  <si>
    <t>2014/15</t>
  </si>
  <si>
    <t>Uniforms</t>
  </si>
  <si>
    <t>F9089.8</t>
  </si>
  <si>
    <t>G9010.8</t>
  </si>
  <si>
    <t>G9030.8</t>
  </si>
  <si>
    <t>G9040.8</t>
  </si>
  <si>
    <t>G9055.8</t>
  </si>
  <si>
    <t>G9060.8</t>
  </si>
  <si>
    <t>G9089.8</t>
  </si>
  <si>
    <t>G2120</t>
  </si>
  <si>
    <t>G2128</t>
  </si>
  <si>
    <t>G2374</t>
  </si>
  <si>
    <t>G2401</t>
  </si>
  <si>
    <t>G2401R</t>
  </si>
  <si>
    <t>A2640</t>
  </si>
  <si>
    <t>TEB Chipping</t>
  </si>
  <si>
    <t>G9710.6</t>
  </si>
  <si>
    <t>G9710.7</t>
  </si>
  <si>
    <t>G9730.6</t>
  </si>
  <si>
    <t>G9730.7</t>
  </si>
  <si>
    <t>G9901.91</t>
  </si>
  <si>
    <t>G9950.9</t>
  </si>
  <si>
    <t>Year Purchased</t>
  </si>
  <si>
    <t xml:space="preserve">Piping </t>
  </si>
  <si>
    <t>increase size</t>
  </si>
  <si>
    <t xml:space="preserve">Sold, Need to replace </t>
  </si>
  <si>
    <t>John Deere 3520</t>
  </si>
  <si>
    <t>10 year cycle</t>
  </si>
  <si>
    <t>International 4300</t>
  </si>
  <si>
    <t>Bobcat S250</t>
  </si>
  <si>
    <t>Backhoe 310SJ</t>
  </si>
  <si>
    <t>One Ton Dump F550</t>
  </si>
  <si>
    <r>
      <t xml:space="preserve">         </t>
    </r>
    <r>
      <rPr>
        <b/>
        <u/>
        <sz val="10"/>
        <rFont val="Arial"/>
        <family val="2"/>
      </rPr>
      <t>Description</t>
    </r>
  </si>
  <si>
    <t>Main St. annually</t>
  </si>
  <si>
    <t>Oil &amp; Stone Oakmount Ave.</t>
  </si>
  <si>
    <t>Oil &amp; Stone Michigan St.</t>
  </si>
  <si>
    <t>2015/16</t>
  </si>
  <si>
    <t>G2590</t>
  </si>
  <si>
    <t>G2650</t>
  </si>
  <si>
    <t>G2690</t>
  </si>
  <si>
    <t>G2701</t>
  </si>
  <si>
    <t>G3901</t>
  </si>
  <si>
    <t>G5031</t>
  </si>
  <si>
    <t>crack sealing</t>
  </si>
  <si>
    <t>striping</t>
  </si>
  <si>
    <t xml:space="preserve"> </t>
  </si>
  <si>
    <t>for the fiscal year ending</t>
  </si>
  <si>
    <t>assessment roll is June March 1, 2014 and that the taxable assessed valuation on which taxes are levied for the fiscal year '2015/16</t>
  </si>
  <si>
    <t>2016/17</t>
  </si>
  <si>
    <t>TO REVITALIZATION</t>
  </si>
  <si>
    <t>TRUSTEES (4)</t>
  </si>
  <si>
    <t>Jdeere Mower</t>
  </si>
  <si>
    <t>8yr cycle</t>
  </si>
  <si>
    <t>2017/18</t>
  </si>
  <si>
    <t>2018/19</t>
  </si>
  <si>
    <t>I                Clerk/treaseuer of the Village of Bloomfield, do certify that this is a true and correct copy of the budget</t>
  </si>
  <si>
    <t>I                Clerk/treasurer of the Village of Bloomfield, do certify that the date of the most recent</t>
  </si>
  <si>
    <t xml:space="preserve">March 2018 and that the taxable assessed valuation on which taxes are levied for fiscal year </t>
  </si>
  <si>
    <t>sewer I and i</t>
  </si>
  <si>
    <t>2019/20</t>
  </si>
  <si>
    <t>DRAFT</t>
  </si>
  <si>
    <t>STATE REVOLVING FUNDS</t>
  </si>
  <si>
    <t>From Debt Stabilization</t>
  </si>
  <si>
    <t>From Reserves</t>
  </si>
  <si>
    <t>G 1380.4</t>
  </si>
  <si>
    <t>FISCAL AGENT FEES</t>
  </si>
  <si>
    <t>F 1910.4</t>
  </si>
  <si>
    <t>BUILDINGS -DPW OFFICE</t>
  </si>
  <si>
    <t>CENTRAL GARAGE -SHOP</t>
  </si>
  <si>
    <t>2019/2020</t>
  </si>
  <si>
    <t>PROPOSED</t>
  </si>
  <si>
    <t>is $67,427,988</t>
  </si>
  <si>
    <t>A 2770</t>
  </si>
  <si>
    <t>A9950.9</t>
  </si>
  <si>
    <t>A9950.95</t>
  </si>
  <si>
    <t>A9950.98</t>
  </si>
  <si>
    <t xml:space="preserve">TA TRUST  </t>
  </si>
  <si>
    <t>2021-2022</t>
  </si>
  <si>
    <t>2022-2023</t>
  </si>
  <si>
    <t>2023-2024</t>
  </si>
  <si>
    <t>2019-2020</t>
  </si>
  <si>
    <t xml:space="preserve">   1 at entrace to Healthy Way Drive</t>
  </si>
  <si>
    <t xml:space="preserve">   2 on Church Street near Main St. </t>
  </si>
  <si>
    <t>Replace failing catch basins:</t>
  </si>
  <si>
    <t xml:space="preserve">Install Drain Pipe at Michigan Street Station </t>
  </si>
  <si>
    <t>Repairs on Elm Street</t>
  </si>
  <si>
    <t>2020-2021</t>
  </si>
  <si>
    <t>Inspect drainage on Bennett Avenue</t>
  </si>
  <si>
    <t>Remove trees and clean stream outlet, Quickly's</t>
  </si>
  <si>
    <t>Michigan Street Gutter replacement</t>
  </si>
  <si>
    <t>Church Street replacement</t>
  </si>
  <si>
    <t>Howard Ave repairs as needed</t>
  </si>
  <si>
    <t>Michigan Street replacement</t>
  </si>
  <si>
    <t>Oakmount Ave replacement</t>
  </si>
  <si>
    <t>Complete Oakmount Ave, East Side</t>
  </si>
  <si>
    <t>Replace in front of 12 State St</t>
  </si>
  <si>
    <t>Repairs as outlined in 2018 sidewalk survey</t>
  </si>
  <si>
    <t>Replacement 10-14 Elm St</t>
  </si>
  <si>
    <t>Evaluate 600 feet for replacement</t>
  </si>
  <si>
    <t>As Needed</t>
  </si>
  <si>
    <t xml:space="preserve">Oil &amp; Stone Hillcrest Dr. </t>
  </si>
  <si>
    <t>Pave DPW parking area and seal new asphalt in WWTP</t>
  </si>
  <si>
    <t>Oil &amp; Stone East Main, Bennett Ave, Jones Terrace</t>
  </si>
  <si>
    <t>Cold Mill and recycle Michigan St</t>
  </si>
  <si>
    <t>Oil &amp; Stone Page Place and Main St extension</t>
  </si>
  <si>
    <t>Oil &amp; Stone South Ave, Church St, Howard Ave</t>
  </si>
  <si>
    <t>Evaluate All</t>
  </si>
  <si>
    <t>Sewer Plant Disifection Project</t>
  </si>
  <si>
    <t>State Street water connections and abandonments</t>
  </si>
  <si>
    <t>South Ave water main to tower and bore on State St</t>
  </si>
  <si>
    <t>Evaluate sanitary sewer replacement needs for I&amp;I</t>
  </si>
  <si>
    <t>Sanitary sewer replacent on East Main for I&amp;I</t>
  </si>
  <si>
    <t>Sewer and Water Repairs</t>
  </si>
  <si>
    <t>Ongoing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</si>
</sst>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00000"/>
    <numFmt numFmtId="167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44" fontId="0" fillId="0" borderId="0" xfId="1" applyFont="1"/>
    <xf numFmtId="3" fontId="0" fillId="0" borderId="0" xfId="0" applyNumberFormat="1"/>
    <xf numFmtId="0" fontId="0" fillId="0" borderId="0" xfId="0" quotePrefix="1"/>
    <xf numFmtId="1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15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3" fontId="0" fillId="0" borderId="0" xfId="0" quotePrefix="1" applyNumberFormat="1"/>
    <xf numFmtId="3" fontId="6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quotePrefix="1" applyFont="1"/>
    <xf numFmtId="0" fontId="0" fillId="2" borderId="0" xfId="0" applyFill="1"/>
    <xf numFmtId="0" fontId="0" fillId="0" borderId="0" xfId="0" applyFill="1"/>
    <xf numFmtId="0" fontId="0" fillId="0" borderId="0" xfId="0" applyNumberFormat="1" applyFill="1"/>
    <xf numFmtId="0" fontId="0" fillId="3" borderId="0" xfId="0" applyFill="1"/>
    <xf numFmtId="0" fontId="0" fillId="4" borderId="0" xfId="0" applyFill="1"/>
    <xf numFmtId="0" fontId="1" fillId="0" borderId="0" xfId="0" applyFont="1" applyFill="1"/>
    <xf numFmtId="0" fontId="1" fillId="5" borderId="0" xfId="0" applyFont="1" applyFill="1"/>
    <xf numFmtId="165" fontId="1" fillId="5" borderId="0" xfId="0" applyNumberFormat="1" applyFont="1" applyFill="1"/>
    <xf numFmtId="0" fontId="8" fillId="2" borderId="0" xfId="0" applyFont="1" applyFill="1"/>
    <xf numFmtId="1" fontId="0" fillId="3" borderId="0" xfId="0" applyNumberFormat="1" applyFill="1"/>
    <xf numFmtId="44" fontId="0" fillId="3" borderId="0" xfId="1" applyFont="1" applyFill="1"/>
    <xf numFmtId="167" fontId="0" fillId="0" borderId="0" xfId="2" applyNumberFormat="1" applyFont="1"/>
    <xf numFmtId="167" fontId="0" fillId="0" borderId="0" xfId="2" applyNumberFormat="1" applyFont="1" applyFill="1"/>
    <xf numFmtId="167" fontId="0" fillId="3" borderId="0" xfId="2" applyNumberFormat="1" applyFont="1" applyFill="1"/>
    <xf numFmtId="167" fontId="0" fillId="4" borderId="0" xfId="2" applyNumberFormat="1" applyFont="1" applyFill="1"/>
    <xf numFmtId="167" fontId="0" fillId="2" borderId="0" xfId="2" applyNumberFormat="1" applyFont="1" applyFill="1"/>
    <xf numFmtId="167" fontId="0" fillId="0" borderId="0" xfId="2" quotePrefix="1" applyNumberFormat="1" applyFont="1"/>
    <xf numFmtId="167" fontId="8" fillId="2" borderId="0" xfId="2" applyNumberFormat="1" applyFont="1" applyFill="1"/>
    <xf numFmtId="167" fontId="1" fillId="5" borderId="0" xfId="2" applyNumberFormat="1" applyFont="1" applyFill="1"/>
    <xf numFmtId="0" fontId="8" fillId="0" borderId="0" xfId="0" applyFont="1"/>
    <xf numFmtId="167" fontId="1" fillId="2" borderId="0" xfId="2" applyNumberFormat="1" applyFont="1" applyFill="1"/>
    <xf numFmtId="43" fontId="0" fillId="0" borderId="0" xfId="2" applyFont="1"/>
    <xf numFmtId="167" fontId="7" fillId="0" borderId="0" xfId="2" applyNumberFormat="1" applyFont="1" applyFill="1"/>
    <xf numFmtId="0" fontId="7" fillId="0" borderId="0" xfId="0" applyFont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7"/>
  <sheetViews>
    <sheetView zoomScale="130" zoomScaleNormal="130" workbookViewId="0">
      <pane xSplit="2" ySplit="8" topLeftCell="C180" activePane="bottomRight" state="frozen"/>
      <selection pane="topRight" activeCell="C1" sqref="C1"/>
      <selection pane="bottomLeft" activeCell="A9" sqref="A9"/>
      <selection pane="bottomRight" activeCell="J199" sqref="J199"/>
    </sheetView>
  </sheetViews>
  <sheetFormatPr defaultRowHeight="12.75" x14ac:dyDescent="0.2"/>
  <cols>
    <col min="1" max="1" width="9.85546875" customWidth="1"/>
    <col min="2" max="2" width="28.140625" customWidth="1"/>
    <col min="3" max="3" width="14.140625" bestFit="1" customWidth="1"/>
    <col min="4" max="4" width="11.5703125" customWidth="1"/>
    <col min="5" max="5" width="11.28515625" customWidth="1"/>
    <col min="6" max="6" width="11.5703125" customWidth="1"/>
    <col min="7" max="7" width="11.28515625" bestFit="1" customWidth="1"/>
    <col min="8" max="8" width="11.28515625" style="21" customWidth="1"/>
  </cols>
  <sheetData>
    <row r="1" spans="1:9" x14ac:dyDescent="0.2">
      <c r="A1" t="s">
        <v>518</v>
      </c>
      <c r="B1" t="s">
        <v>395</v>
      </c>
    </row>
    <row r="3" spans="1:9" x14ac:dyDescent="0.2">
      <c r="A3" t="s">
        <v>135</v>
      </c>
    </row>
    <row r="4" spans="1:9" x14ac:dyDescent="0.2">
      <c r="C4" s="5" t="s">
        <v>473</v>
      </c>
      <c r="D4" s="5" t="s">
        <v>509</v>
      </c>
      <c r="E4" s="5" t="s">
        <v>521</v>
      </c>
      <c r="F4" t="s">
        <v>526</v>
      </c>
      <c r="G4" t="s">
        <v>527</v>
      </c>
      <c r="H4" s="21" t="s">
        <v>532</v>
      </c>
    </row>
    <row r="5" spans="1:9" x14ac:dyDescent="0.2">
      <c r="A5" t="s">
        <v>2</v>
      </c>
      <c r="B5" t="s">
        <v>3</v>
      </c>
      <c r="C5" t="s">
        <v>136</v>
      </c>
      <c r="D5" t="s">
        <v>136</v>
      </c>
      <c r="E5" s="18" t="s">
        <v>136</v>
      </c>
      <c r="F5" t="s">
        <v>136</v>
      </c>
      <c r="G5" s="18" t="s">
        <v>136</v>
      </c>
      <c r="H5" s="25" t="s">
        <v>136</v>
      </c>
    </row>
    <row r="6" spans="1:9" x14ac:dyDescent="0.2">
      <c r="B6" t="s">
        <v>137</v>
      </c>
    </row>
    <row r="7" spans="1:9" x14ac:dyDescent="0.2">
      <c r="B7" t="s">
        <v>138</v>
      </c>
    </row>
    <row r="9" spans="1:9" x14ac:dyDescent="0.2">
      <c r="A9" t="s">
        <v>417</v>
      </c>
      <c r="B9" t="s">
        <v>523</v>
      </c>
      <c r="C9" s="31">
        <v>5600</v>
      </c>
      <c r="D9" s="31">
        <v>5600</v>
      </c>
      <c r="E9" s="31">
        <v>6400</v>
      </c>
      <c r="F9" s="31">
        <v>6400</v>
      </c>
      <c r="G9" s="31">
        <v>6400</v>
      </c>
      <c r="H9" s="32">
        <v>6400</v>
      </c>
    </row>
    <row r="10" spans="1:9" x14ac:dyDescent="0.2">
      <c r="A10" t="s">
        <v>422</v>
      </c>
      <c r="B10" t="s">
        <v>416</v>
      </c>
      <c r="C10" s="31">
        <v>700</v>
      </c>
      <c r="D10" s="31">
        <v>700</v>
      </c>
      <c r="E10" s="31">
        <v>700</v>
      </c>
      <c r="F10" s="31">
        <v>700</v>
      </c>
      <c r="G10" s="31">
        <v>500</v>
      </c>
      <c r="H10" s="32">
        <v>0</v>
      </c>
      <c r="I10" s="21"/>
    </row>
    <row r="11" spans="1:9" x14ac:dyDescent="0.2">
      <c r="A11" t="s">
        <v>418</v>
      </c>
      <c r="B11" t="s">
        <v>23</v>
      </c>
      <c r="C11" s="31">
        <v>0</v>
      </c>
      <c r="D11" s="31">
        <v>0</v>
      </c>
      <c r="E11" s="31">
        <v>0</v>
      </c>
      <c r="F11" s="31"/>
      <c r="G11" s="31"/>
      <c r="H11" s="32">
        <v>100</v>
      </c>
    </row>
    <row r="12" spans="1:9" x14ac:dyDescent="0.2">
      <c r="A12" t="s">
        <v>419</v>
      </c>
      <c r="B12" t="s">
        <v>139</v>
      </c>
      <c r="C12" s="31">
        <v>181.99</v>
      </c>
      <c r="D12" s="31">
        <v>200</v>
      </c>
      <c r="E12" s="31">
        <v>200</v>
      </c>
      <c r="F12" s="31">
        <v>300</v>
      </c>
      <c r="G12" s="31">
        <v>300</v>
      </c>
      <c r="H12" s="32">
        <v>300</v>
      </c>
      <c r="I12" s="21"/>
    </row>
    <row r="13" spans="1:9" x14ac:dyDescent="0.2">
      <c r="B13" t="s">
        <v>16</v>
      </c>
      <c r="C13" s="33">
        <f>SUM(C9:C12)</f>
        <v>6481.99</v>
      </c>
      <c r="D13" s="33">
        <f>SUM(D9:D12)</f>
        <v>6500</v>
      </c>
      <c r="E13" s="33">
        <f>SUM(E9:E12)</f>
        <v>7300</v>
      </c>
      <c r="F13" s="33">
        <v>7400</v>
      </c>
      <c r="G13" s="33">
        <v>7200</v>
      </c>
      <c r="H13" s="33">
        <f>SUM(H9:H12)</f>
        <v>6800</v>
      </c>
    </row>
    <row r="14" spans="1:9" x14ac:dyDescent="0.2">
      <c r="C14" s="31"/>
      <c r="D14" s="31"/>
      <c r="E14" s="31"/>
      <c r="F14" s="31"/>
      <c r="G14" s="31"/>
      <c r="H14" s="32"/>
    </row>
    <row r="15" spans="1:9" x14ac:dyDescent="0.2">
      <c r="B15" t="s">
        <v>140</v>
      </c>
      <c r="C15" s="31"/>
      <c r="D15" s="31"/>
      <c r="E15" s="31"/>
      <c r="F15" s="31"/>
      <c r="G15" s="31"/>
      <c r="H15" s="32"/>
    </row>
    <row r="16" spans="1:9" x14ac:dyDescent="0.2">
      <c r="A16" t="s">
        <v>141</v>
      </c>
      <c r="B16" t="s">
        <v>96</v>
      </c>
      <c r="C16" s="31">
        <v>6160</v>
      </c>
      <c r="D16" s="31">
        <v>6160</v>
      </c>
      <c r="E16" s="31">
        <v>7480</v>
      </c>
      <c r="F16" s="31">
        <v>7480</v>
      </c>
      <c r="G16" s="31">
        <v>7480</v>
      </c>
      <c r="H16" s="32">
        <v>7480</v>
      </c>
    </row>
    <row r="17" spans="1:9" x14ac:dyDescent="0.2">
      <c r="A17" t="s">
        <v>142</v>
      </c>
      <c r="B17" t="s">
        <v>23</v>
      </c>
      <c r="C17" s="31">
        <v>0</v>
      </c>
      <c r="D17" s="31">
        <v>0</v>
      </c>
      <c r="E17" s="31">
        <v>0</v>
      </c>
      <c r="F17" s="31"/>
      <c r="G17" s="31"/>
      <c r="H17" s="32">
        <v>100</v>
      </c>
    </row>
    <row r="18" spans="1:9" x14ac:dyDescent="0.2">
      <c r="A18" t="s">
        <v>143</v>
      </c>
      <c r="B18" t="s">
        <v>139</v>
      </c>
      <c r="C18" s="31">
        <v>0</v>
      </c>
      <c r="D18" s="31">
        <v>100</v>
      </c>
      <c r="E18" s="31">
        <v>100</v>
      </c>
      <c r="F18" s="31">
        <v>1600</v>
      </c>
      <c r="G18" s="31">
        <v>1600</v>
      </c>
      <c r="H18" s="32">
        <v>3000</v>
      </c>
      <c r="I18" s="25"/>
    </row>
    <row r="19" spans="1:9" x14ac:dyDescent="0.2">
      <c r="B19" t="s">
        <v>16</v>
      </c>
      <c r="C19" s="33">
        <f>SUM(C16:C18)</f>
        <v>6160</v>
      </c>
      <c r="D19" s="33">
        <f>SUM(D16:D18)</f>
        <v>6260</v>
      </c>
      <c r="E19" s="33">
        <f>SUM(E16:E18)</f>
        <v>7580</v>
      </c>
      <c r="F19" s="33">
        <v>9080</v>
      </c>
      <c r="G19" s="33">
        <v>9080</v>
      </c>
      <c r="H19" s="33">
        <f>SUM(H16:H18)</f>
        <v>10580</v>
      </c>
    </row>
    <row r="20" spans="1:9" x14ac:dyDescent="0.2">
      <c r="C20" s="31"/>
      <c r="D20" s="31"/>
      <c r="E20" s="31"/>
      <c r="F20" s="31"/>
      <c r="G20" s="31"/>
      <c r="H20" s="32"/>
    </row>
    <row r="21" spans="1:9" x14ac:dyDescent="0.2">
      <c r="B21" t="s">
        <v>148</v>
      </c>
      <c r="C21" s="31"/>
      <c r="D21" s="31"/>
      <c r="E21" s="31"/>
      <c r="F21" s="31"/>
      <c r="G21" s="31"/>
      <c r="H21" s="32"/>
    </row>
    <row r="22" spans="1:9" x14ac:dyDescent="0.2">
      <c r="A22" t="s">
        <v>149</v>
      </c>
      <c r="B22" t="s">
        <v>139</v>
      </c>
      <c r="C22" s="31">
        <v>0</v>
      </c>
      <c r="D22" s="31">
        <v>6000</v>
      </c>
      <c r="E22" s="31">
        <v>0</v>
      </c>
      <c r="F22" s="31">
        <v>2000</v>
      </c>
      <c r="G22" s="31">
        <v>2000</v>
      </c>
      <c r="H22" s="32">
        <v>500</v>
      </c>
      <c r="I22" s="21"/>
    </row>
    <row r="23" spans="1:9" x14ac:dyDescent="0.2">
      <c r="B23" t="s">
        <v>16</v>
      </c>
      <c r="C23" s="33">
        <f>SUM(C22)</f>
        <v>0</v>
      </c>
      <c r="D23" s="33">
        <f>SUM(D22)</f>
        <v>6000</v>
      </c>
      <c r="E23" s="33">
        <f>SUM(E22)</f>
        <v>0</v>
      </c>
      <c r="F23" s="33">
        <v>2000</v>
      </c>
      <c r="G23" s="33">
        <v>2000</v>
      </c>
      <c r="H23" s="33">
        <f>SUM(H22)</f>
        <v>500</v>
      </c>
    </row>
    <row r="24" spans="1:9" x14ac:dyDescent="0.2">
      <c r="C24" s="31"/>
      <c r="D24" s="31"/>
      <c r="E24" s="31"/>
      <c r="F24" s="31"/>
      <c r="G24" s="31"/>
      <c r="H24" s="32"/>
    </row>
    <row r="25" spans="1:9" x14ac:dyDescent="0.2">
      <c r="B25" t="s">
        <v>144</v>
      </c>
      <c r="C25" s="31"/>
      <c r="D25" s="31"/>
      <c r="E25" s="31"/>
      <c r="F25" s="31"/>
      <c r="G25" s="31"/>
      <c r="H25" s="32"/>
    </row>
    <row r="26" spans="1:9" x14ac:dyDescent="0.2">
      <c r="A26" t="s">
        <v>145</v>
      </c>
      <c r="B26" t="s">
        <v>96</v>
      </c>
      <c r="C26" s="31">
        <v>36148</v>
      </c>
      <c r="D26" s="31">
        <v>39065</v>
      </c>
      <c r="E26" s="31">
        <v>33134</v>
      </c>
      <c r="F26" s="31">
        <v>31500</v>
      </c>
      <c r="G26" s="31">
        <v>42158</v>
      </c>
      <c r="H26" s="32">
        <v>42158</v>
      </c>
    </row>
    <row r="27" spans="1:9" x14ac:dyDescent="0.2">
      <c r="A27" t="s">
        <v>146</v>
      </c>
      <c r="B27" t="s">
        <v>23</v>
      </c>
      <c r="C27" s="31">
        <v>41.79</v>
      </c>
      <c r="D27" s="31">
        <v>500</v>
      </c>
      <c r="E27" s="31">
        <v>500</v>
      </c>
      <c r="F27" s="31">
        <v>500</v>
      </c>
      <c r="G27" s="31">
        <v>1500</v>
      </c>
      <c r="H27" s="32">
        <v>1500</v>
      </c>
      <c r="I27" s="21"/>
    </row>
    <row r="28" spans="1:9" x14ac:dyDescent="0.2">
      <c r="A28" t="s">
        <v>147</v>
      </c>
      <c r="B28" t="s">
        <v>139</v>
      </c>
      <c r="C28" s="31">
        <v>6814</v>
      </c>
      <c r="D28" s="31">
        <v>6000</v>
      </c>
      <c r="E28" s="31">
        <v>5000</v>
      </c>
      <c r="F28" s="31">
        <v>5000</v>
      </c>
      <c r="G28" s="31">
        <v>5000</v>
      </c>
      <c r="H28" s="32">
        <v>6500</v>
      </c>
    </row>
    <row r="29" spans="1:9" x14ac:dyDescent="0.2">
      <c r="B29" t="s">
        <v>16</v>
      </c>
      <c r="C29" s="33">
        <f>SUM(C26:C28)</f>
        <v>43003.79</v>
      </c>
      <c r="D29" s="33">
        <f>SUM(D26:D28)</f>
        <v>45565</v>
      </c>
      <c r="E29" s="33">
        <f>SUM(E26:E28)</f>
        <v>38634</v>
      </c>
      <c r="F29" s="33">
        <v>37000</v>
      </c>
      <c r="G29" s="33">
        <v>48658</v>
      </c>
      <c r="H29" s="33">
        <f>SUM(H26:H28)</f>
        <v>50158</v>
      </c>
    </row>
    <row r="30" spans="1:9" x14ac:dyDescent="0.2">
      <c r="C30" s="31"/>
      <c r="D30" s="31"/>
      <c r="E30" s="31"/>
      <c r="F30" s="31"/>
      <c r="G30" s="31"/>
      <c r="H30" s="32"/>
    </row>
    <row r="31" spans="1:9" x14ac:dyDescent="0.2">
      <c r="B31" t="s">
        <v>150</v>
      </c>
      <c r="C31" s="31"/>
      <c r="D31" s="31"/>
      <c r="E31" s="31"/>
      <c r="F31" s="31"/>
      <c r="G31" s="31"/>
      <c r="H31" s="32"/>
    </row>
    <row r="32" spans="1:9" x14ac:dyDescent="0.2">
      <c r="A32" t="s">
        <v>151</v>
      </c>
      <c r="B32" t="s">
        <v>139</v>
      </c>
      <c r="C32" s="31">
        <v>523</v>
      </c>
      <c r="D32" s="31">
        <v>500</v>
      </c>
      <c r="E32" s="31">
        <v>600</v>
      </c>
      <c r="F32" s="31">
        <v>600</v>
      </c>
      <c r="G32" s="31">
        <v>600</v>
      </c>
      <c r="H32" s="32">
        <v>850</v>
      </c>
    </row>
    <row r="33" spans="1:9" x14ac:dyDescent="0.2">
      <c r="B33" t="s">
        <v>16</v>
      </c>
      <c r="C33" s="33">
        <f>SUM(C32:C32)</f>
        <v>523</v>
      </c>
      <c r="D33" s="33">
        <f>SUM(D32:D32)</f>
        <v>500</v>
      </c>
      <c r="E33" s="33">
        <f>SUM(E32:E32)</f>
        <v>600</v>
      </c>
      <c r="F33" s="33">
        <v>600</v>
      </c>
      <c r="G33" s="33">
        <v>600</v>
      </c>
      <c r="H33" s="33">
        <f>SUM(H32)</f>
        <v>850</v>
      </c>
    </row>
    <row r="34" spans="1:9" x14ac:dyDescent="0.2">
      <c r="C34" s="31"/>
      <c r="D34" s="31"/>
      <c r="E34" s="31"/>
      <c r="F34" s="31"/>
      <c r="G34" s="31"/>
      <c r="H34" s="32"/>
    </row>
    <row r="35" spans="1:9" x14ac:dyDescent="0.2">
      <c r="B35" t="s">
        <v>152</v>
      </c>
      <c r="C35" s="31"/>
      <c r="D35" s="31"/>
      <c r="E35" s="31"/>
      <c r="F35" s="31"/>
      <c r="G35" s="31"/>
      <c r="H35" s="32"/>
    </row>
    <row r="36" spans="1:9" x14ac:dyDescent="0.2">
      <c r="A36" t="s">
        <v>153</v>
      </c>
      <c r="B36" t="s">
        <v>139</v>
      </c>
      <c r="C36" s="31">
        <v>2000</v>
      </c>
      <c r="D36" s="31">
        <v>3000</v>
      </c>
      <c r="E36" s="31">
        <v>3000</v>
      </c>
      <c r="F36" s="31">
        <v>3000</v>
      </c>
      <c r="G36" s="31">
        <v>3000</v>
      </c>
      <c r="H36" s="32">
        <v>3000</v>
      </c>
      <c r="I36" s="21"/>
    </row>
    <row r="37" spans="1:9" x14ac:dyDescent="0.2">
      <c r="B37" t="s">
        <v>16</v>
      </c>
      <c r="C37" s="33">
        <f>SUM(C36:C36)</f>
        <v>2000</v>
      </c>
      <c r="D37" s="33">
        <f>SUM(D36:D36)</f>
        <v>3000</v>
      </c>
      <c r="E37" s="33">
        <f>SUM(E36:E36)</f>
        <v>3000</v>
      </c>
      <c r="F37" s="33">
        <v>3000</v>
      </c>
      <c r="G37" s="33">
        <v>3000</v>
      </c>
      <c r="H37" s="33">
        <f>SUM(H36)</f>
        <v>3000</v>
      </c>
    </row>
    <row r="38" spans="1:9" x14ac:dyDescent="0.2">
      <c r="C38" s="31"/>
      <c r="D38" s="31"/>
      <c r="E38" s="31"/>
      <c r="F38" s="31"/>
      <c r="G38" s="31"/>
      <c r="H38" s="32"/>
    </row>
    <row r="39" spans="1:9" x14ac:dyDescent="0.2">
      <c r="B39" t="s">
        <v>154</v>
      </c>
      <c r="C39" s="31"/>
      <c r="D39" s="31"/>
      <c r="E39" s="31"/>
      <c r="F39" s="31"/>
      <c r="G39" s="31"/>
      <c r="H39" s="32"/>
    </row>
    <row r="40" spans="1:9" x14ac:dyDescent="0.2">
      <c r="A40" t="s">
        <v>155</v>
      </c>
      <c r="B40" t="s">
        <v>96</v>
      </c>
      <c r="C40" s="31">
        <v>200</v>
      </c>
      <c r="D40" s="31">
        <v>0</v>
      </c>
      <c r="E40" s="31">
        <v>0</v>
      </c>
      <c r="F40" s="31"/>
      <c r="G40" s="31">
        <v>0</v>
      </c>
      <c r="H40" s="32">
        <v>0</v>
      </c>
      <c r="I40" s="21"/>
    </row>
    <row r="41" spans="1:9" x14ac:dyDescent="0.2">
      <c r="A41" t="s">
        <v>156</v>
      </c>
      <c r="B41" t="s">
        <v>139</v>
      </c>
      <c r="C41" s="31">
        <v>44.03</v>
      </c>
      <c r="D41" s="31">
        <v>0</v>
      </c>
      <c r="E41" s="31">
        <v>0</v>
      </c>
      <c r="F41" s="31"/>
      <c r="G41" s="31"/>
      <c r="H41" s="32"/>
    </row>
    <row r="42" spans="1:9" x14ac:dyDescent="0.2">
      <c r="B42" t="s">
        <v>16</v>
      </c>
      <c r="C42" s="33">
        <f>SUM(C40:C41)</f>
        <v>244.03</v>
      </c>
      <c r="D42" s="33">
        <f>SUM(D40:D41)</f>
        <v>0</v>
      </c>
      <c r="E42" s="33">
        <f>SUM(E40:E41)</f>
        <v>0</v>
      </c>
      <c r="F42" s="33"/>
      <c r="G42" s="33"/>
      <c r="H42" s="33">
        <f>SUM(H40:H41)</f>
        <v>0</v>
      </c>
    </row>
    <row r="43" spans="1:9" x14ac:dyDescent="0.2">
      <c r="C43" s="31"/>
      <c r="D43" s="31"/>
      <c r="E43" s="31"/>
      <c r="F43" s="31"/>
      <c r="G43" s="31"/>
      <c r="H43" s="32"/>
    </row>
    <row r="44" spans="1:9" x14ac:dyDescent="0.2">
      <c r="B44" t="s">
        <v>157</v>
      </c>
      <c r="C44" s="31"/>
      <c r="D44" s="31"/>
      <c r="E44" s="31"/>
      <c r="F44" s="31"/>
      <c r="G44" s="31"/>
      <c r="H44" s="32"/>
    </row>
    <row r="45" spans="1:9" x14ac:dyDescent="0.2">
      <c r="A45" t="s">
        <v>158</v>
      </c>
      <c r="B45" t="s">
        <v>96</v>
      </c>
      <c r="C45" s="31">
        <v>1812</v>
      </c>
      <c r="D45" s="31">
        <v>2099</v>
      </c>
      <c r="E45" s="31">
        <v>0</v>
      </c>
      <c r="F45" s="31"/>
      <c r="G45" s="31"/>
      <c r="H45" s="32">
        <v>0</v>
      </c>
    </row>
    <row r="46" spans="1:9" x14ac:dyDescent="0.2">
      <c r="A46" t="s">
        <v>159</v>
      </c>
      <c r="B46" t="s">
        <v>23</v>
      </c>
      <c r="C46" s="31">
        <v>0</v>
      </c>
      <c r="D46" s="31">
        <v>200</v>
      </c>
      <c r="E46" s="31">
        <v>200</v>
      </c>
      <c r="F46" s="31">
        <v>200</v>
      </c>
      <c r="G46" s="31">
        <v>200</v>
      </c>
      <c r="H46" s="32">
        <v>1000</v>
      </c>
      <c r="I46" s="18"/>
    </row>
    <row r="47" spans="1:9" x14ac:dyDescent="0.2">
      <c r="A47" t="s">
        <v>160</v>
      </c>
      <c r="B47" t="s">
        <v>139</v>
      </c>
      <c r="C47" s="31">
        <v>1135</v>
      </c>
      <c r="D47" s="31">
        <v>3000</v>
      </c>
      <c r="E47" s="31">
        <v>2000</v>
      </c>
      <c r="F47" s="31"/>
      <c r="G47" s="31"/>
      <c r="H47" s="32">
        <v>140</v>
      </c>
      <c r="I47" s="18"/>
    </row>
    <row r="48" spans="1:9" x14ac:dyDescent="0.2">
      <c r="B48" t="s">
        <v>16</v>
      </c>
      <c r="C48" s="33">
        <f>SUM(C45:C47)</f>
        <v>2947</v>
      </c>
      <c r="D48" s="33">
        <f>SUM(D45:D47)</f>
        <v>5299</v>
      </c>
      <c r="E48" s="33">
        <f>SUM(E45:E47)</f>
        <v>2200</v>
      </c>
      <c r="F48" s="33">
        <v>200</v>
      </c>
      <c r="G48" s="33">
        <v>200</v>
      </c>
      <c r="H48" s="33">
        <f>SUM(H45:H47)</f>
        <v>1140</v>
      </c>
    </row>
    <row r="49" spans="1:10" x14ac:dyDescent="0.2">
      <c r="C49" s="31"/>
      <c r="D49" s="31"/>
      <c r="E49" s="31"/>
      <c r="F49" s="31"/>
      <c r="G49" s="31"/>
      <c r="H49" s="32"/>
    </row>
    <row r="50" spans="1:10" x14ac:dyDescent="0.2">
      <c r="B50" t="s">
        <v>161</v>
      </c>
      <c r="C50" s="31"/>
      <c r="D50" s="31"/>
      <c r="E50" s="31"/>
      <c r="F50" s="31"/>
      <c r="G50" s="31"/>
      <c r="H50" s="32"/>
    </row>
    <row r="51" spans="1:10" x14ac:dyDescent="0.2">
      <c r="A51" t="s">
        <v>162</v>
      </c>
      <c r="B51" t="s">
        <v>139</v>
      </c>
      <c r="C51" s="31">
        <v>245</v>
      </c>
      <c r="D51" s="31">
        <v>1000</v>
      </c>
      <c r="E51" s="31">
        <v>1000</v>
      </c>
      <c r="F51" s="31">
        <v>500</v>
      </c>
      <c r="G51" s="31">
        <v>1000</v>
      </c>
      <c r="H51" s="32">
        <v>1000</v>
      </c>
      <c r="I51" s="21"/>
      <c r="J51" s="18"/>
    </row>
    <row r="52" spans="1:10" x14ac:dyDescent="0.2">
      <c r="B52" t="s">
        <v>16</v>
      </c>
      <c r="C52" s="33">
        <f>+C51</f>
        <v>245</v>
      </c>
      <c r="D52" s="33">
        <f>SUM(D51)</f>
        <v>1000</v>
      </c>
      <c r="E52" s="33">
        <f>SUM(E51)</f>
        <v>1000</v>
      </c>
      <c r="F52" s="33">
        <v>500</v>
      </c>
      <c r="G52" s="33">
        <v>1000</v>
      </c>
      <c r="H52" s="33">
        <f>SUM(H51)</f>
        <v>1000</v>
      </c>
    </row>
    <row r="53" spans="1:10" x14ac:dyDescent="0.2">
      <c r="C53" s="31"/>
      <c r="D53" s="31"/>
      <c r="E53" s="31"/>
      <c r="F53" s="31"/>
      <c r="G53" s="31"/>
      <c r="H53" s="32"/>
    </row>
    <row r="54" spans="1:10" x14ac:dyDescent="0.2">
      <c r="B54" s="18" t="s">
        <v>540</v>
      </c>
      <c r="C54" s="31"/>
      <c r="D54" s="31"/>
      <c r="E54" s="31"/>
      <c r="F54" s="31"/>
      <c r="G54" s="31"/>
      <c r="H54" s="32"/>
    </row>
    <row r="55" spans="1:10" x14ac:dyDescent="0.2">
      <c r="A55" t="s">
        <v>163</v>
      </c>
      <c r="B55" t="s">
        <v>23</v>
      </c>
      <c r="C55" s="31">
        <v>0</v>
      </c>
      <c r="D55" s="31">
        <v>800</v>
      </c>
      <c r="E55" s="31">
        <v>1500</v>
      </c>
      <c r="F55" s="31">
        <v>1500</v>
      </c>
      <c r="G55" s="31">
        <v>1500</v>
      </c>
      <c r="H55" s="32">
        <v>1500</v>
      </c>
    </row>
    <row r="56" spans="1:10" x14ac:dyDescent="0.2">
      <c r="A56" t="s">
        <v>408</v>
      </c>
      <c r="B56" t="s">
        <v>139</v>
      </c>
      <c r="C56" s="31">
        <v>0</v>
      </c>
      <c r="D56" s="31">
        <v>0</v>
      </c>
      <c r="E56" s="31">
        <v>0</v>
      </c>
      <c r="F56" s="31"/>
      <c r="G56" s="31">
        <v>0</v>
      </c>
      <c r="H56" s="32">
        <v>200</v>
      </c>
    </row>
    <row r="57" spans="1:10" x14ac:dyDescent="0.2">
      <c r="A57" t="s">
        <v>420</v>
      </c>
      <c r="B57" t="s">
        <v>421</v>
      </c>
      <c r="C57" s="31">
        <v>12000</v>
      </c>
      <c r="D57" s="31">
        <v>12000</v>
      </c>
      <c r="E57" s="31">
        <v>12000</v>
      </c>
      <c r="F57" s="31">
        <v>12000</v>
      </c>
      <c r="G57" s="31">
        <v>12000</v>
      </c>
      <c r="H57" s="32">
        <v>12000</v>
      </c>
      <c r="I57" s="21"/>
    </row>
    <row r="58" spans="1:10" x14ac:dyDescent="0.2">
      <c r="A58" t="s">
        <v>164</v>
      </c>
      <c r="B58" t="s">
        <v>165</v>
      </c>
      <c r="C58" s="31">
        <v>5398.69</v>
      </c>
      <c r="D58" s="31">
        <v>5500</v>
      </c>
      <c r="E58" s="31">
        <v>5500</v>
      </c>
      <c r="F58" s="31">
        <v>10000</v>
      </c>
      <c r="G58" s="31">
        <v>10000</v>
      </c>
      <c r="H58" s="32">
        <v>8000</v>
      </c>
    </row>
    <row r="59" spans="1:10" x14ac:dyDescent="0.2">
      <c r="A59" t="s">
        <v>371</v>
      </c>
      <c r="B59" t="s">
        <v>373</v>
      </c>
      <c r="C59" s="31">
        <v>495.23</v>
      </c>
      <c r="D59" s="31">
        <v>1200</v>
      </c>
      <c r="E59" s="31">
        <v>900</v>
      </c>
      <c r="F59" s="31">
        <v>1200</v>
      </c>
      <c r="G59" s="31">
        <v>1200</v>
      </c>
      <c r="H59" s="32">
        <v>1200</v>
      </c>
    </row>
    <row r="60" spans="1:10" x14ac:dyDescent="0.2">
      <c r="A60" t="s">
        <v>374</v>
      </c>
      <c r="B60" t="s">
        <v>372</v>
      </c>
      <c r="C60" s="31">
        <v>991</v>
      </c>
      <c r="D60" s="31">
        <v>1000</v>
      </c>
      <c r="E60" s="31">
        <v>1000</v>
      </c>
      <c r="F60" s="31">
        <v>1000</v>
      </c>
      <c r="G60" s="31">
        <v>1000</v>
      </c>
      <c r="H60" s="32">
        <v>1000</v>
      </c>
    </row>
    <row r="61" spans="1:10" x14ac:dyDescent="0.2">
      <c r="B61" t="s">
        <v>16</v>
      </c>
      <c r="C61" s="33">
        <f>SUM(C55:C60)</f>
        <v>18884.919999999998</v>
      </c>
      <c r="D61" s="33">
        <f>SUM(D55:D60)</f>
        <v>20500</v>
      </c>
      <c r="E61" s="33">
        <f>SUM(E55:E60)</f>
        <v>20900</v>
      </c>
      <c r="F61" s="33">
        <v>25700</v>
      </c>
      <c r="G61" s="33">
        <v>25700</v>
      </c>
      <c r="H61" s="33">
        <f>SUM(H55:H60)</f>
        <v>23900</v>
      </c>
    </row>
    <row r="62" spans="1:10" x14ac:dyDescent="0.2">
      <c r="C62" s="31"/>
      <c r="D62" s="31"/>
      <c r="E62" s="31"/>
      <c r="F62" s="31"/>
      <c r="G62" s="31"/>
      <c r="H62" s="32"/>
    </row>
    <row r="63" spans="1:10" x14ac:dyDescent="0.2">
      <c r="B63" s="18" t="s">
        <v>541</v>
      </c>
      <c r="C63" s="31"/>
      <c r="D63" s="31"/>
      <c r="E63" s="31"/>
      <c r="F63" s="31"/>
      <c r="G63" s="31"/>
      <c r="H63" s="32"/>
    </row>
    <row r="64" spans="1:10" x14ac:dyDescent="0.2">
      <c r="A64" t="s">
        <v>166</v>
      </c>
      <c r="B64" t="s">
        <v>23</v>
      </c>
      <c r="C64" s="31">
        <v>0</v>
      </c>
      <c r="D64" s="31">
        <v>2500</v>
      </c>
      <c r="E64" s="31">
        <v>2500</v>
      </c>
      <c r="F64" s="31">
        <v>2500</v>
      </c>
      <c r="G64" s="31">
        <v>3000</v>
      </c>
      <c r="H64" s="32">
        <v>3000</v>
      </c>
      <c r="I64" s="21"/>
    </row>
    <row r="65" spans="1:10" x14ac:dyDescent="0.2">
      <c r="A65" t="s">
        <v>167</v>
      </c>
      <c r="B65" t="s">
        <v>139</v>
      </c>
      <c r="C65" s="31">
        <v>13010.5</v>
      </c>
      <c r="D65" s="31">
        <v>15500</v>
      </c>
      <c r="E65" s="31">
        <v>15500</v>
      </c>
      <c r="F65" s="31">
        <v>15000</v>
      </c>
      <c r="G65" s="31">
        <v>15000</v>
      </c>
      <c r="H65" s="32">
        <v>12000</v>
      </c>
    </row>
    <row r="66" spans="1:10" x14ac:dyDescent="0.2">
      <c r="B66" t="s">
        <v>16</v>
      </c>
      <c r="C66" s="33">
        <f>SUM(C64:C65)</f>
        <v>13010.5</v>
      </c>
      <c r="D66" s="33">
        <f>SUM(D64:D65)</f>
        <v>18000</v>
      </c>
      <c r="E66" s="33">
        <f>SUM(E64:E65)</f>
        <v>18000</v>
      </c>
      <c r="F66" s="33">
        <v>17500</v>
      </c>
      <c r="G66" s="33">
        <v>18000</v>
      </c>
      <c r="H66" s="33">
        <f>SUM(H64:H65)</f>
        <v>15000</v>
      </c>
    </row>
    <row r="67" spans="1:10" x14ac:dyDescent="0.2">
      <c r="C67" s="31"/>
      <c r="D67" s="31"/>
      <c r="E67" s="31"/>
      <c r="F67" s="31"/>
      <c r="G67" s="31"/>
      <c r="H67" s="32"/>
    </row>
    <row r="68" spans="1:10" x14ac:dyDescent="0.2">
      <c r="B68" t="s">
        <v>7</v>
      </c>
      <c r="C68" s="31"/>
      <c r="D68" s="31"/>
      <c r="E68" s="31"/>
      <c r="F68" s="31"/>
      <c r="G68" s="31"/>
      <c r="H68" s="32"/>
    </row>
    <row r="69" spans="1:10" x14ac:dyDescent="0.2">
      <c r="A69" t="s">
        <v>168</v>
      </c>
      <c r="B69" t="s">
        <v>8</v>
      </c>
      <c r="C69" s="31">
        <v>13283.06</v>
      </c>
      <c r="D69" s="31">
        <v>11800</v>
      </c>
      <c r="E69" s="31">
        <v>11800</v>
      </c>
      <c r="F69" s="31">
        <v>12800</v>
      </c>
      <c r="G69" s="31">
        <v>12800</v>
      </c>
      <c r="H69" s="32">
        <v>13500</v>
      </c>
    </row>
    <row r="70" spans="1:10" x14ac:dyDescent="0.2">
      <c r="A70" t="s">
        <v>169</v>
      </c>
      <c r="B70" t="s">
        <v>170</v>
      </c>
      <c r="C70" s="31">
        <v>1251</v>
      </c>
      <c r="D70" s="31">
        <v>1300</v>
      </c>
      <c r="E70" s="31">
        <v>1300</v>
      </c>
      <c r="F70" s="31">
        <v>1400</v>
      </c>
      <c r="G70" s="31">
        <v>1400</v>
      </c>
      <c r="H70" s="32">
        <v>1400</v>
      </c>
    </row>
    <row r="71" spans="1:10" x14ac:dyDescent="0.2">
      <c r="A71" t="s">
        <v>171</v>
      </c>
      <c r="B71" t="s">
        <v>92</v>
      </c>
      <c r="C71" s="31">
        <v>0</v>
      </c>
      <c r="D71" s="31">
        <v>0</v>
      </c>
      <c r="E71" s="31">
        <v>0</v>
      </c>
      <c r="F71" s="31"/>
      <c r="G71" s="31"/>
      <c r="H71" s="32">
        <v>0</v>
      </c>
    </row>
    <row r="72" spans="1:10" x14ac:dyDescent="0.2">
      <c r="A72" t="s">
        <v>172</v>
      </c>
      <c r="B72" t="s">
        <v>173</v>
      </c>
      <c r="C72" s="31">
        <v>0</v>
      </c>
      <c r="D72" s="31">
        <v>0</v>
      </c>
      <c r="E72" s="31">
        <v>0</v>
      </c>
      <c r="F72" s="31"/>
      <c r="G72" s="31"/>
      <c r="H72" s="32">
        <v>0</v>
      </c>
    </row>
    <row r="73" spans="1:10" x14ac:dyDescent="0.2">
      <c r="A73" t="s">
        <v>174</v>
      </c>
      <c r="B73" t="s">
        <v>175</v>
      </c>
      <c r="C73" s="31">
        <v>0</v>
      </c>
      <c r="D73" s="31">
        <v>0</v>
      </c>
      <c r="E73" s="31">
        <v>0</v>
      </c>
      <c r="F73" s="31"/>
      <c r="G73" s="31"/>
      <c r="H73" s="32">
        <v>0</v>
      </c>
    </row>
    <row r="74" spans="1:10" x14ac:dyDescent="0.2">
      <c r="A74" t="s">
        <v>176</v>
      </c>
      <c r="B74" t="s">
        <v>177</v>
      </c>
      <c r="C74" s="31">
        <v>0</v>
      </c>
      <c r="D74" s="31">
        <v>0</v>
      </c>
      <c r="E74" s="31">
        <v>0</v>
      </c>
      <c r="F74" s="31"/>
      <c r="G74" s="31"/>
      <c r="H74" s="32">
        <v>0</v>
      </c>
    </row>
    <row r="75" spans="1:10" x14ac:dyDescent="0.2">
      <c r="A75" t="s">
        <v>178</v>
      </c>
      <c r="B75" t="s">
        <v>179</v>
      </c>
      <c r="C75" s="31">
        <v>0</v>
      </c>
      <c r="D75" s="31">
        <v>0</v>
      </c>
      <c r="E75" s="31">
        <v>0</v>
      </c>
      <c r="F75" s="31">
        <v>45000</v>
      </c>
      <c r="G75" s="31">
        <v>7514</v>
      </c>
      <c r="H75" s="32">
        <v>0</v>
      </c>
      <c r="I75" s="21"/>
      <c r="J75" s="18"/>
    </row>
    <row r="76" spans="1:10" x14ac:dyDescent="0.2">
      <c r="A76" t="s">
        <v>180</v>
      </c>
      <c r="B76" t="s">
        <v>18</v>
      </c>
      <c r="C76" s="31">
        <v>0</v>
      </c>
      <c r="D76" s="31">
        <v>6811</v>
      </c>
      <c r="E76" s="31">
        <v>7465</v>
      </c>
      <c r="F76" s="31">
        <v>5743</v>
      </c>
      <c r="G76" s="31">
        <v>6000</v>
      </c>
      <c r="H76" s="35">
        <v>415</v>
      </c>
    </row>
    <row r="77" spans="1:10" x14ac:dyDescent="0.2">
      <c r="B77" t="s">
        <v>16</v>
      </c>
      <c r="C77" s="33">
        <f>SUM(C69:C76)</f>
        <v>14534.06</v>
      </c>
      <c r="D77" s="33">
        <f>SUM(D69:D76)</f>
        <v>19911</v>
      </c>
      <c r="E77" s="33">
        <f>SUM(E69:E76)</f>
        <v>20565</v>
      </c>
      <c r="F77" s="33">
        <v>64943</v>
      </c>
      <c r="G77" s="33">
        <v>22714</v>
      </c>
      <c r="H77" s="33">
        <f>SUM(H69:H76)</f>
        <v>15315</v>
      </c>
    </row>
    <row r="78" spans="1:10" x14ac:dyDescent="0.2">
      <c r="C78" s="31"/>
      <c r="D78" s="31"/>
      <c r="E78" s="31"/>
      <c r="F78" s="31"/>
      <c r="G78" s="31"/>
      <c r="H78" s="32"/>
    </row>
    <row r="79" spans="1:10" x14ac:dyDescent="0.2">
      <c r="B79" s="24" t="s">
        <v>181</v>
      </c>
      <c r="C79" s="34">
        <f>+C13+C19+C23+C29+C33+C37+C42+C48+C52+C61+C66+C77</f>
        <v>108034.29</v>
      </c>
      <c r="D79" s="34">
        <f>+D13+D19+D23+D29+D33+D37+D42+D48+D52+D61+D66+D77</f>
        <v>132535</v>
      </c>
      <c r="E79" s="34">
        <f>+E13+E19+E23+E29+E33+E37+E42+E48+E52+E61+E66+E77</f>
        <v>119779</v>
      </c>
      <c r="F79" s="34">
        <v>166923</v>
      </c>
      <c r="G79" s="34">
        <v>143152</v>
      </c>
      <c r="H79" s="34">
        <f>SUM(H13+H19+H23+H29+H33+H37+H42+H48+H52+H61+H66+H77)</f>
        <v>128243</v>
      </c>
    </row>
    <row r="80" spans="1:10" x14ac:dyDescent="0.2">
      <c r="C80" s="31"/>
      <c r="D80" s="31"/>
      <c r="E80" s="31"/>
      <c r="F80" s="31"/>
      <c r="G80" s="31"/>
      <c r="H80" s="32"/>
    </row>
    <row r="81" spans="1:10" x14ac:dyDescent="0.2">
      <c r="C81" s="31"/>
      <c r="D81" s="31"/>
      <c r="E81" s="31"/>
      <c r="F81" s="31"/>
      <c r="G81" s="31"/>
      <c r="H81" s="32"/>
    </row>
    <row r="82" spans="1:10" x14ac:dyDescent="0.2">
      <c r="B82" t="s">
        <v>182</v>
      </c>
      <c r="C82" s="31"/>
      <c r="D82" s="31"/>
      <c r="E82" s="31"/>
      <c r="F82" s="31"/>
      <c r="G82" s="31"/>
      <c r="H82" s="32"/>
    </row>
    <row r="83" spans="1:10" x14ac:dyDescent="0.2">
      <c r="C83" s="31"/>
      <c r="D83" s="31"/>
      <c r="E83" s="31"/>
      <c r="F83" s="31"/>
      <c r="G83" s="31"/>
      <c r="H83" s="32"/>
    </row>
    <row r="84" spans="1:10" x14ac:dyDescent="0.2">
      <c r="B84" t="s">
        <v>183</v>
      </c>
      <c r="C84" s="31"/>
      <c r="D84" s="31"/>
      <c r="E84" s="31"/>
      <c r="F84" s="31"/>
      <c r="G84" s="31"/>
      <c r="H84" s="32"/>
    </row>
    <row r="85" spans="1:10" x14ac:dyDescent="0.2">
      <c r="A85" t="s">
        <v>184</v>
      </c>
      <c r="B85" t="s">
        <v>25</v>
      </c>
      <c r="C85" s="31">
        <v>240</v>
      </c>
      <c r="D85" s="31">
        <v>300</v>
      </c>
      <c r="E85" s="31">
        <v>300</v>
      </c>
      <c r="F85" s="31">
        <v>300</v>
      </c>
      <c r="G85" s="31">
        <v>300</v>
      </c>
      <c r="H85" s="32">
        <v>240</v>
      </c>
    </row>
    <row r="86" spans="1:10" x14ac:dyDescent="0.2">
      <c r="B86" t="s">
        <v>16</v>
      </c>
      <c r="C86" s="33">
        <f>SUM(C85:C85)</f>
        <v>240</v>
      </c>
      <c r="D86" s="33">
        <f>SUM(D85:D85)</f>
        <v>300</v>
      </c>
      <c r="E86" s="33">
        <f>SUM(E85:E85)</f>
        <v>300</v>
      </c>
      <c r="F86" s="33">
        <v>300</v>
      </c>
      <c r="G86" s="33">
        <v>300</v>
      </c>
      <c r="H86" s="33">
        <f>SUM(H85)</f>
        <v>240</v>
      </c>
    </row>
    <row r="87" spans="1:10" x14ac:dyDescent="0.2">
      <c r="C87" s="31"/>
      <c r="D87" s="31"/>
      <c r="E87" s="31"/>
      <c r="F87" s="31"/>
      <c r="G87" s="31"/>
      <c r="H87" s="32"/>
    </row>
    <row r="88" spans="1:10" x14ac:dyDescent="0.2">
      <c r="B88" s="24" t="s">
        <v>185</v>
      </c>
      <c r="C88" s="34">
        <f>+C85</f>
        <v>240</v>
      </c>
      <c r="D88" s="34">
        <f>+D85</f>
        <v>300</v>
      </c>
      <c r="E88" s="34">
        <f>+E85</f>
        <v>300</v>
      </c>
      <c r="F88" s="34">
        <v>300</v>
      </c>
      <c r="G88" s="34">
        <v>300</v>
      </c>
      <c r="H88" s="34">
        <f>SUM(H86)</f>
        <v>240</v>
      </c>
    </row>
    <row r="89" spans="1:10" x14ac:dyDescent="0.2">
      <c r="C89" s="31"/>
      <c r="D89" s="31"/>
      <c r="E89" s="31"/>
      <c r="F89" s="31"/>
      <c r="G89" s="31"/>
      <c r="H89" s="32"/>
    </row>
    <row r="90" spans="1:10" x14ac:dyDescent="0.2">
      <c r="B90" t="s">
        <v>186</v>
      </c>
      <c r="C90" s="31"/>
      <c r="D90" s="31"/>
      <c r="E90" s="31"/>
      <c r="F90" s="31"/>
      <c r="G90" s="31"/>
      <c r="H90" s="32"/>
    </row>
    <row r="91" spans="1:10" x14ac:dyDescent="0.2">
      <c r="C91" s="31"/>
      <c r="D91" s="31"/>
      <c r="E91" s="31"/>
      <c r="F91" s="31"/>
      <c r="G91" s="31"/>
      <c r="H91" s="32"/>
    </row>
    <row r="92" spans="1:10" x14ac:dyDescent="0.2">
      <c r="B92" t="s">
        <v>187</v>
      </c>
      <c r="C92" s="31"/>
      <c r="D92" s="31"/>
      <c r="E92" s="31"/>
      <c r="F92" s="31"/>
      <c r="G92" s="31"/>
      <c r="H92" s="32"/>
    </row>
    <row r="93" spans="1:10" x14ac:dyDescent="0.2">
      <c r="A93" t="s">
        <v>188</v>
      </c>
      <c r="B93" t="s">
        <v>189</v>
      </c>
      <c r="C93" s="31">
        <v>120</v>
      </c>
      <c r="D93" s="31">
        <v>120</v>
      </c>
      <c r="E93" s="31">
        <v>120</v>
      </c>
      <c r="F93" s="31">
        <v>120</v>
      </c>
      <c r="G93" s="31">
        <v>120</v>
      </c>
      <c r="H93" s="32">
        <v>240</v>
      </c>
      <c r="I93" s="21"/>
      <c r="J93" s="18"/>
    </row>
    <row r="94" spans="1:10" x14ac:dyDescent="0.2">
      <c r="A94" t="s">
        <v>414</v>
      </c>
      <c r="B94" t="s">
        <v>23</v>
      </c>
      <c r="C94" s="31">
        <v>0</v>
      </c>
      <c r="D94" s="31">
        <v>0</v>
      </c>
      <c r="E94" s="31">
        <v>0</v>
      </c>
      <c r="F94" s="31"/>
      <c r="G94" s="31"/>
      <c r="H94" s="32">
        <v>0</v>
      </c>
    </row>
    <row r="95" spans="1:10" x14ac:dyDescent="0.2">
      <c r="A95" t="s">
        <v>415</v>
      </c>
      <c r="B95" t="s">
        <v>25</v>
      </c>
      <c r="C95" s="31">
        <v>0</v>
      </c>
      <c r="D95" s="31">
        <v>0</v>
      </c>
      <c r="E95" s="31">
        <v>0</v>
      </c>
      <c r="F95" s="31"/>
      <c r="G95" s="31"/>
      <c r="H95" s="32">
        <v>0</v>
      </c>
    </row>
    <row r="96" spans="1:10" x14ac:dyDescent="0.2">
      <c r="B96" t="s">
        <v>16</v>
      </c>
      <c r="C96" s="33">
        <f>SUM(C93:C95)</f>
        <v>120</v>
      </c>
      <c r="D96" s="33">
        <f>SUM(D93:D95)</f>
        <v>120</v>
      </c>
      <c r="E96" s="33">
        <f>SUM(E93:E95)</f>
        <v>120</v>
      </c>
      <c r="F96" s="33"/>
      <c r="G96" s="33"/>
      <c r="H96" s="33">
        <f>SUM(H93:H95)</f>
        <v>240</v>
      </c>
    </row>
    <row r="97" spans="1:10" x14ac:dyDescent="0.2">
      <c r="C97" s="31"/>
      <c r="D97" s="31"/>
      <c r="E97" s="31"/>
      <c r="F97" s="31"/>
      <c r="G97" s="31"/>
      <c r="H97" s="32"/>
    </row>
    <row r="98" spans="1:10" x14ac:dyDescent="0.2">
      <c r="B98" s="24" t="s">
        <v>190</v>
      </c>
      <c r="C98" s="34">
        <f>SUM(C96)</f>
        <v>120</v>
      </c>
      <c r="D98" s="34">
        <f>SUM(D96)</f>
        <v>120</v>
      </c>
      <c r="E98" s="34">
        <f>SUM(E96)</f>
        <v>120</v>
      </c>
      <c r="F98" s="34">
        <v>120</v>
      </c>
      <c r="G98" s="34">
        <v>120</v>
      </c>
      <c r="H98" s="34">
        <f>SUM(H96)</f>
        <v>240</v>
      </c>
    </row>
    <row r="99" spans="1:10" x14ac:dyDescent="0.2">
      <c r="C99" s="31"/>
      <c r="D99" s="31"/>
      <c r="E99" s="31"/>
      <c r="F99" s="31"/>
      <c r="G99" s="31"/>
      <c r="H99" s="32"/>
    </row>
    <row r="100" spans="1:10" x14ac:dyDescent="0.2">
      <c r="C100" s="31"/>
      <c r="D100" s="31"/>
      <c r="E100" s="31"/>
      <c r="F100" s="31"/>
      <c r="G100" s="31"/>
      <c r="H100" s="32"/>
    </row>
    <row r="101" spans="1:10" x14ac:dyDescent="0.2">
      <c r="B101" t="s">
        <v>191</v>
      </c>
      <c r="C101" s="31"/>
      <c r="D101" s="31"/>
      <c r="E101" s="31"/>
      <c r="F101" s="31"/>
      <c r="G101" s="31"/>
      <c r="H101" s="32"/>
    </row>
    <row r="102" spans="1:10" x14ac:dyDescent="0.2">
      <c r="C102" s="31"/>
      <c r="D102" s="31"/>
      <c r="E102" s="31"/>
      <c r="F102" s="31"/>
      <c r="G102" s="31"/>
      <c r="H102" s="32"/>
    </row>
    <row r="103" spans="1:10" x14ac:dyDescent="0.2">
      <c r="B103" t="s">
        <v>19</v>
      </c>
      <c r="C103" s="31"/>
      <c r="D103" s="31"/>
      <c r="E103" s="31"/>
      <c r="F103" s="31"/>
      <c r="G103" s="31"/>
      <c r="H103" s="32"/>
    </row>
    <row r="104" spans="1:10" x14ac:dyDescent="0.2">
      <c r="A104" t="s">
        <v>192</v>
      </c>
      <c r="B104" t="s">
        <v>23</v>
      </c>
      <c r="C104" s="31">
        <v>0</v>
      </c>
      <c r="D104" s="31">
        <v>60000</v>
      </c>
      <c r="E104" s="31">
        <v>1000</v>
      </c>
      <c r="F104" s="31"/>
      <c r="G104" s="31"/>
      <c r="H104" s="32">
        <v>500</v>
      </c>
    </row>
    <row r="105" spans="1:10" x14ac:dyDescent="0.2">
      <c r="A105" t="s">
        <v>193</v>
      </c>
      <c r="B105" t="s">
        <v>139</v>
      </c>
      <c r="C105" s="31">
        <v>8489.58</v>
      </c>
      <c r="D105" s="31">
        <v>500</v>
      </c>
      <c r="E105" s="31">
        <v>500</v>
      </c>
      <c r="F105" s="31">
        <v>4000</v>
      </c>
      <c r="G105" s="31">
        <v>29000</v>
      </c>
      <c r="H105" s="32">
        <v>29000</v>
      </c>
      <c r="I105" s="21"/>
      <c r="J105" s="18"/>
    </row>
    <row r="106" spans="1:10" x14ac:dyDescent="0.2">
      <c r="B106" t="s">
        <v>16</v>
      </c>
      <c r="C106" s="33">
        <f>SUM(C104:C105)</f>
        <v>8489.58</v>
      </c>
      <c r="D106" s="33">
        <f>SUM(D104:D105)</f>
        <v>60500</v>
      </c>
      <c r="E106" s="33">
        <f>SUM(E104:E105)</f>
        <v>1500</v>
      </c>
      <c r="F106" s="33">
        <v>4000</v>
      </c>
      <c r="G106" s="33">
        <v>29000</v>
      </c>
      <c r="H106" s="32">
        <f>SUM(H104:H105)</f>
        <v>29500</v>
      </c>
    </row>
    <row r="107" spans="1:10" x14ac:dyDescent="0.2">
      <c r="C107" s="31"/>
      <c r="D107" s="31"/>
      <c r="E107" s="31"/>
      <c r="F107" s="31"/>
      <c r="G107" s="31"/>
      <c r="H107" s="32"/>
    </row>
    <row r="108" spans="1:10" x14ac:dyDescent="0.2">
      <c r="B108" t="s">
        <v>194</v>
      </c>
      <c r="C108" s="31"/>
      <c r="D108" s="31"/>
      <c r="E108" s="31"/>
      <c r="F108" s="31"/>
      <c r="G108" s="31"/>
      <c r="H108" s="32"/>
    </row>
    <row r="109" spans="1:10" x14ac:dyDescent="0.2">
      <c r="A109" t="s">
        <v>195</v>
      </c>
      <c r="B109" t="s">
        <v>96</v>
      </c>
      <c r="C109" s="31">
        <v>133604.67000000001</v>
      </c>
      <c r="D109" s="31">
        <v>115073</v>
      </c>
      <c r="E109" s="31">
        <v>117725</v>
      </c>
      <c r="F109" s="31">
        <v>122000</v>
      </c>
      <c r="G109" s="31">
        <v>126492</v>
      </c>
      <c r="H109" s="32">
        <v>134340</v>
      </c>
    </row>
    <row r="110" spans="1:10" x14ac:dyDescent="0.2">
      <c r="A110" t="s">
        <v>196</v>
      </c>
      <c r="B110" t="s">
        <v>23</v>
      </c>
      <c r="C110" s="31">
        <v>127872.8</v>
      </c>
      <c r="D110" s="31">
        <v>172000</v>
      </c>
      <c r="E110" s="31">
        <v>20000</v>
      </c>
      <c r="F110" s="31">
        <v>15000</v>
      </c>
      <c r="G110" s="31">
        <v>10000</v>
      </c>
      <c r="H110" s="42">
        <v>99000</v>
      </c>
      <c r="I110" s="22"/>
      <c r="J110" s="18"/>
    </row>
    <row r="111" spans="1:10" x14ac:dyDescent="0.2">
      <c r="A111" t="s">
        <v>197</v>
      </c>
      <c r="B111" t="s">
        <v>139</v>
      </c>
      <c r="C111" s="31">
        <v>18212.71</v>
      </c>
      <c r="D111" s="31">
        <v>246600</v>
      </c>
      <c r="E111" s="31">
        <v>12000</v>
      </c>
      <c r="F111" s="31">
        <v>20000</v>
      </c>
      <c r="G111" s="31"/>
      <c r="H111" s="32"/>
    </row>
    <row r="112" spans="1:10" x14ac:dyDescent="0.2">
      <c r="B112" t="s">
        <v>198</v>
      </c>
      <c r="C112" s="31">
        <v>0</v>
      </c>
      <c r="D112" s="31">
        <v>5500</v>
      </c>
      <c r="E112" s="31">
        <v>5500</v>
      </c>
      <c r="F112" s="31"/>
      <c r="G112" s="31">
        <v>17500</v>
      </c>
      <c r="H112" s="32">
        <v>17085</v>
      </c>
      <c r="I112" s="21"/>
      <c r="J112" s="18"/>
    </row>
    <row r="113" spans="1:9" x14ac:dyDescent="0.2">
      <c r="B113" t="s">
        <v>517</v>
      </c>
      <c r="C113" s="31">
        <v>0</v>
      </c>
      <c r="D113" s="31">
        <v>0</v>
      </c>
      <c r="E113" s="31">
        <v>0</v>
      </c>
      <c r="F113" s="31"/>
      <c r="G113" s="31">
        <v>2500</v>
      </c>
      <c r="H113" s="32">
        <v>2000</v>
      </c>
      <c r="I113" s="21"/>
    </row>
    <row r="114" spans="1:9" x14ac:dyDescent="0.2">
      <c r="B114" t="s">
        <v>516</v>
      </c>
      <c r="C114" s="31">
        <v>0</v>
      </c>
      <c r="D114" s="31">
        <v>6500</v>
      </c>
      <c r="E114" s="31">
        <v>6500</v>
      </c>
      <c r="F114" s="31"/>
      <c r="G114" s="31"/>
      <c r="H114" s="32">
        <v>4500</v>
      </c>
    </row>
    <row r="115" spans="1:9" x14ac:dyDescent="0.2">
      <c r="B115" t="s">
        <v>16</v>
      </c>
      <c r="C115" s="33">
        <f>SUM(C109,C110,C111)</f>
        <v>279690.18000000005</v>
      </c>
      <c r="D115" s="33">
        <f>SUM(D109,D110,D111)</f>
        <v>533673</v>
      </c>
      <c r="E115" s="33">
        <f>SUM(E109,E110,E111)</f>
        <v>149725</v>
      </c>
      <c r="F115" s="33">
        <v>157000</v>
      </c>
      <c r="G115" s="33">
        <f>SUM(G109:G114)</f>
        <v>156492</v>
      </c>
      <c r="H115" s="33">
        <f>SUM(H109:H114)</f>
        <v>256925</v>
      </c>
    </row>
    <row r="116" spans="1:9" x14ac:dyDescent="0.2">
      <c r="C116" s="31"/>
      <c r="D116" s="31"/>
      <c r="E116" s="31"/>
      <c r="F116" s="31"/>
      <c r="G116" s="31"/>
      <c r="H116" s="32"/>
    </row>
    <row r="117" spans="1:9" x14ac:dyDescent="0.2">
      <c r="B117" t="s">
        <v>199</v>
      </c>
      <c r="C117" s="31"/>
      <c r="D117" s="31"/>
      <c r="E117" s="31"/>
      <c r="F117" s="31"/>
      <c r="G117" s="31"/>
      <c r="H117" s="32"/>
    </row>
    <row r="118" spans="1:9" x14ac:dyDescent="0.2">
      <c r="A118" t="s">
        <v>200</v>
      </c>
      <c r="B118" t="s">
        <v>23</v>
      </c>
      <c r="C118" s="31">
        <v>0</v>
      </c>
      <c r="D118" s="31">
        <v>0</v>
      </c>
      <c r="E118" s="31">
        <v>0</v>
      </c>
      <c r="F118" s="31"/>
      <c r="G118" s="31"/>
      <c r="H118" s="32">
        <v>500</v>
      </c>
    </row>
    <row r="119" spans="1:9" x14ac:dyDescent="0.2">
      <c r="A119" t="s">
        <v>201</v>
      </c>
      <c r="B119" t="s">
        <v>139</v>
      </c>
      <c r="C119" s="31">
        <v>22465.33</v>
      </c>
      <c r="D119" s="31">
        <v>26000</v>
      </c>
      <c r="E119" s="31">
        <v>24000</v>
      </c>
      <c r="F119" s="31">
        <v>24000</v>
      </c>
      <c r="G119" s="31">
        <v>24000</v>
      </c>
      <c r="H119" s="32">
        <v>25000</v>
      </c>
    </row>
    <row r="120" spans="1:9" x14ac:dyDescent="0.2">
      <c r="B120" t="s">
        <v>16</v>
      </c>
      <c r="C120" s="33">
        <f>SUM(C118:C119)</f>
        <v>22465.33</v>
      </c>
      <c r="D120" s="33">
        <f>SUM(D118:D119)</f>
        <v>26000</v>
      </c>
      <c r="E120" s="33">
        <f>SUM(E118:E119)</f>
        <v>24000</v>
      </c>
      <c r="F120" s="33">
        <v>24000</v>
      </c>
      <c r="G120" s="33">
        <v>24000</v>
      </c>
      <c r="H120" s="33">
        <f>SUM(H118:H119)</f>
        <v>25500</v>
      </c>
    </row>
    <row r="121" spans="1:9" x14ac:dyDescent="0.2">
      <c r="C121" s="31"/>
      <c r="D121" s="31"/>
      <c r="E121" s="31"/>
      <c r="F121" s="31"/>
      <c r="G121" s="31"/>
      <c r="H121" s="32"/>
    </row>
    <row r="122" spans="1:9" x14ac:dyDescent="0.2">
      <c r="B122" t="s">
        <v>202</v>
      </c>
      <c r="C122" s="31"/>
      <c r="D122" s="31"/>
      <c r="E122" s="31"/>
      <c r="F122" s="31"/>
      <c r="G122" s="31"/>
      <c r="H122" s="32"/>
    </row>
    <row r="123" spans="1:9" x14ac:dyDescent="0.2">
      <c r="A123" t="s">
        <v>203</v>
      </c>
      <c r="B123" t="s">
        <v>23</v>
      </c>
      <c r="C123" s="31">
        <v>0</v>
      </c>
      <c r="D123" s="31">
        <v>0</v>
      </c>
      <c r="E123" s="31">
        <v>0</v>
      </c>
      <c r="F123" s="31"/>
      <c r="G123" s="31"/>
      <c r="H123" s="32">
        <v>0</v>
      </c>
    </row>
    <row r="124" spans="1:9" x14ac:dyDescent="0.2">
      <c r="A124" t="s">
        <v>204</v>
      </c>
      <c r="B124" t="s">
        <v>139</v>
      </c>
      <c r="C124" s="31">
        <v>2893.24</v>
      </c>
      <c r="D124" s="31">
        <v>5000</v>
      </c>
      <c r="E124" s="31">
        <v>10000</v>
      </c>
      <c r="F124" s="31">
        <v>5000</v>
      </c>
      <c r="G124" s="31">
        <v>9000</v>
      </c>
      <c r="H124" s="32">
        <v>9000</v>
      </c>
      <c r="I124" s="21"/>
    </row>
    <row r="125" spans="1:9" x14ac:dyDescent="0.2">
      <c r="B125" t="s">
        <v>16</v>
      </c>
      <c r="C125" s="33">
        <f>SUM(C123:C124)</f>
        <v>2893.24</v>
      </c>
      <c r="D125" s="33">
        <f>SUM(D123:D124)</f>
        <v>5000</v>
      </c>
      <c r="E125" s="33">
        <f>+E123+E124</f>
        <v>10000</v>
      </c>
      <c r="F125" s="33">
        <v>5000</v>
      </c>
      <c r="G125" s="33">
        <v>9000</v>
      </c>
      <c r="H125" s="33">
        <f>SUM(H124)</f>
        <v>9000</v>
      </c>
    </row>
    <row r="126" spans="1:9" x14ac:dyDescent="0.2">
      <c r="C126" s="31"/>
      <c r="D126" s="31"/>
      <c r="E126" s="31"/>
      <c r="F126" s="31"/>
      <c r="G126" s="31"/>
      <c r="H126" s="32"/>
    </row>
    <row r="127" spans="1:9" x14ac:dyDescent="0.2">
      <c r="B127" t="s">
        <v>205</v>
      </c>
      <c r="C127" s="31"/>
      <c r="D127" s="31"/>
      <c r="E127" s="31"/>
      <c r="F127" s="31"/>
      <c r="G127" s="31"/>
      <c r="H127" s="32"/>
    </row>
    <row r="128" spans="1:9" x14ac:dyDescent="0.2">
      <c r="A128" t="s">
        <v>206</v>
      </c>
      <c r="B128" t="s">
        <v>207</v>
      </c>
      <c r="C128" s="31">
        <v>371</v>
      </c>
      <c r="D128" s="31">
        <v>200</v>
      </c>
      <c r="E128" s="31">
        <v>200</v>
      </c>
      <c r="F128" s="31">
        <v>300</v>
      </c>
      <c r="G128" s="31">
        <v>300</v>
      </c>
      <c r="H128" s="32">
        <v>500</v>
      </c>
    </row>
    <row r="129" spans="1:10" x14ac:dyDescent="0.2">
      <c r="B129" t="s">
        <v>16</v>
      </c>
      <c r="C129" s="33">
        <f>SUM(C128)</f>
        <v>371</v>
      </c>
      <c r="D129" s="33">
        <f>SUM(D128)</f>
        <v>200</v>
      </c>
      <c r="E129" s="33">
        <f>SUM(E128)</f>
        <v>200</v>
      </c>
      <c r="F129" s="33">
        <v>300</v>
      </c>
      <c r="G129" s="33">
        <v>300</v>
      </c>
      <c r="H129" s="33">
        <f>SUM(H128)</f>
        <v>500</v>
      </c>
    </row>
    <row r="130" spans="1:10" x14ac:dyDescent="0.2">
      <c r="C130" s="31"/>
      <c r="D130" s="31"/>
      <c r="E130" s="31"/>
      <c r="F130" s="31"/>
      <c r="G130" s="31"/>
      <c r="H130" s="32"/>
    </row>
    <row r="131" spans="1:10" x14ac:dyDescent="0.2">
      <c r="B131" s="24" t="s">
        <v>208</v>
      </c>
      <c r="C131" s="34">
        <f>SUM(C106,C115,C120,C125,C129)</f>
        <v>313909.33000000007</v>
      </c>
      <c r="D131" s="34">
        <f>SUM(D106,D115,D120,D125,D129)</f>
        <v>625373</v>
      </c>
      <c r="E131" s="34">
        <f>SUM(E106,E115,E120,E125,E129)</f>
        <v>185425</v>
      </c>
      <c r="F131" s="34">
        <f t="shared" ref="F131:H131" si="0">SUM(F106,F115,F120,F125,F129)</f>
        <v>190300</v>
      </c>
      <c r="G131" s="34">
        <f t="shared" si="0"/>
        <v>218792</v>
      </c>
      <c r="H131" s="34">
        <f t="shared" si="0"/>
        <v>321425</v>
      </c>
    </row>
    <row r="132" spans="1:10" x14ac:dyDescent="0.2">
      <c r="C132" s="31"/>
      <c r="D132" s="31"/>
      <c r="E132" s="31"/>
      <c r="F132" s="31"/>
      <c r="G132" s="31"/>
      <c r="H132" s="32"/>
    </row>
    <row r="133" spans="1:10" x14ac:dyDescent="0.2">
      <c r="C133" s="31"/>
      <c r="D133" s="31"/>
      <c r="E133" s="31"/>
      <c r="F133" s="31"/>
      <c r="G133" s="31"/>
      <c r="H133" s="32"/>
    </row>
    <row r="134" spans="1:10" x14ac:dyDescent="0.2">
      <c r="B134" t="s">
        <v>209</v>
      </c>
      <c r="C134" s="31"/>
      <c r="D134" s="31"/>
      <c r="E134" s="31"/>
      <c r="F134" s="31"/>
      <c r="G134" s="31"/>
      <c r="H134" s="32"/>
    </row>
    <row r="135" spans="1:10" x14ac:dyDescent="0.2">
      <c r="B135" t="s">
        <v>210</v>
      </c>
      <c r="C135" s="31"/>
      <c r="D135" s="31"/>
      <c r="E135" s="31"/>
      <c r="F135" s="31"/>
      <c r="G135" s="31"/>
      <c r="H135" s="32"/>
    </row>
    <row r="136" spans="1:10" x14ac:dyDescent="0.2">
      <c r="A136" t="s">
        <v>211</v>
      </c>
      <c r="B136" t="s">
        <v>25</v>
      </c>
      <c r="C136" s="31">
        <v>324</v>
      </c>
      <c r="D136" s="31">
        <v>200</v>
      </c>
      <c r="E136" s="31">
        <v>200</v>
      </c>
      <c r="F136" s="31">
        <v>250</v>
      </c>
      <c r="G136" s="31">
        <v>250</v>
      </c>
      <c r="H136" s="32">
        <v>250</v>
      </c>
      <c r="I136" s="21"/>
      <c r="J136" s="39"/>
    </row>
    <row r="137" spans="1:10" x14ac:dyDescent="0.2">
      <c r="A137" t="s">
        <v>212</v>
      </c>
      <c r="B137" t="s">
        <v>213</v>
      </c>
      <c r="C137" s="31">
        <v>0</v>
      </c>
      <c r="D137" s="31">
        <v>0</v>
      </c>
      <c r="E137" s="31">
        <v>0</v>
      </c>
      <c r="F137" s="31"/>
      <c r="G137" s="31"/>
      <c r="H137" s="32">
        <v>0</v>
      </c>
    </row>
    <row r="138" spans="1:10" x14ac:dyDescent="0.2">
      <c r="B138" t="s">
        <v>16</v>
      </c>
      <c r="C138" s="33">
        <f>SUM(C136:C137)</f>
        <v>324</v>
      </c>
      <c r="D138" s="33">
        <f>SUM(D136:D137)</f>
        <v>200</v>
      </c>
      <c r="E138" s="33">
        <f>SUM(E136:E137)</f>
        <v>200</v>
      </c>
      <c r="F138" s="33"/>
      <c r="G138" s="33"/>
      <c r="H138" s="33">
        <f>SUM(H136:H137)</f>
        <v>250</v>
      </c>
    </row>
    <row r="139" spans="1:10" x14ac:dyDescent="0.2">
      <c r="C139" s="31"/>
      <c r="D139" s="31"/>
      <c r="E139" s="31"/>
      <c r="F139" s="31"/>
      <c r="G139" s="31"/>
      <c r="H139" s="32"/>
    </row>
    <row r="140" spans="1:10" x14ac:dyDescent="0.2">
      <c r="B140" s="24" t="s">
        <v>214</v>
      </c>
      <c r="C140" s="34">
        <f>+C138</f>
        <v>324</v>
      </c>
      <c r="D140" s="34">
        <f t="shared" ref="D140:H140" si="1">+D138</f>
        <v>200</v>
      </c>
      <c r="E140" s="34">
        <f t="shared" si="1"/>
        <v>200</v>
      </c>
      <c r="F140" s="34">
        <f t="shared" si="1"/>
        <v>0</v>
      </c>
      <c r="G140" s="34">
        <f t="shared" si="1"/>
        <v>0</v>
      </c>
      <c r="H140" s="34">
        <f t="shared" si="1"/>
        <v>250</v>
      </c>
    </row>
    <row r="141" spans="1:10" x14ac:dyDescent="0.2">
      <c r="C141" s="31"/>
      <c r="D141" s="31"/>
      <c r="E141" s="31"/>
      <c r="F141" s="31"/>
      <c r="G141" s="31"/>
      <c r="H141" s="32"/>
    </row>
    <row r="142" spans="1:10" x14ac:dyDescent="0.2">
      <c r="C142" s="31"/>
      <c r="D142" s="31"/>
      <c r="E142" s="31"/>
      <c r="F142" s="31"/>
      <c r="G142" s="31"/>
      <c r="H142" s="32"/>
    </row>
    <row r="143" spans="1:10" x14ac:dyDescent="0.2">
      <c r="B143" t="s">
        <v>215</v>
      </c>
      <c r="C143" s="31"/>
      <c r="D143" s="31"/>
      <c r="E143" s="31"/>
      <c r="F143" s="31"/>
      <c r="G143" s="31"/>
      <c r="H143" s="32"/>
    </row>
    <row r="144" spans="1:10" x14ac:dyDescent="0.2">
      <c r="A144" t="s">
        <v>216</v>
      </c>
      <c r="B144" t="s">
        <v>217</v>
      </c>
      <c r="C144" s="31">
        <v>154.97</v>
      </c>
      <c r="D144" s="31">
        <v>240</v>
      </c>
      <c r="E144" s="31">
        <v>200</v>
      </c>
      <c r="F144" s="31">
        <v>200</v>
      </c>
      <c r="G144" s="31">
        <v>200</v>
      </c>
      <c r="H144" s="32">
        <v>200</v>
      </c>
    </row>
    <row r="145" spans="1:13" x14ac:dyDescent="0.2">
      <c r="A145" t="s">
        <v>218</v>
      </c>
      <c r="B145" t="s">
        <v>219</v>
      </c>
      <c r="C145" s="31">
        <v>2000</v>
      </c>
      <c r="D145" s="31">
        <v>2000</v>
      </c>
      <c r="E145" s="31">
        <v>2000</v>
      </c>
      <c r="F145" s="31">
        <v>2000</v>
      </c>
      <c r="G145" s="31">
        <v>2000</v>
      </c>
      <c r="H145" s="32">
        <v>0</v>
      </c>
      <c r="I145" s="21"/>
    </row>
    <row r="146" spans="1:13" x14ac:dyDescent="0.2">
      <c r="A146" t="s">
        <v>220</v>
      </c>
      <c r="B146" t="s">
        <v>221</v>
      </c>
      <c r="C146" s="31">
        <v>2000</v>
      </c>
      <c r="D146" s="31">
        <v>2000</v>
      </c>
      <c r="E146" s="31">
        <v>2000</v>
      </c>
      <c r="F146" s="31">
        <v>2000</v>
      </c>
      <c r="G146" s="31">
        <v>2000</v>
      </c>
      <c r="H146" s="32">
        <v>2000</v>
      </c>
    </row>
    <row r="147" spans="1:13" x14ac:dyDescent="0.2">
      <c r="A147" t="s">
        <v>222</v>
      </c>
      <c r="B147" t="s">
        <v>223</v>
      </c>
      <c r="C147" s="31">
        <v>500</v>
      </c>
      <c r="D147" s="31">
        <v>500</v>
      </c>
      <c r="E147" s="31">
        <v>1400</v>
      </c>
      <c r="F147" s="31">
        <v>1400</v>
      </c>
      <c r="G147" s="31">
        <v>1400</v>
      </c>
      <c r="H147" s="32">
        <v>1400</v>
      </c>
      <c r="I147" s="21"/>
      <c r="J147" s="18"/>
    </row>
    <row r="148" spans="1:13" x14ac:dyDescent="0.2">
      <c r="B148" t="s">
        <v>16</v>
      </c>
      <c r="C148" s="33">
        <f>SUM(C144:C147)</f>
        <v>4654.9699999999993</v>
      </c>
      <c r="D148" s="33">
        <f>SUM(D144:D147)</f>
        <v>4740</v>
      </c>
      <c r="E148" s="33">
        <f>SUM(E144:E147)</f>
        <v>5600</v>
      </c>
      <c r="F148" s="33"/>
      <c r="G148" s="33">
        <v>5600</v>
      </c>
      <c r="H148" s="33">
        <f>SUM(H144:H147)</f>
        <v>3600</v>
      </c>
    </row>
    <row r="149" spans="1:13" x14ac:dyDescent="0.2">
      <c r="C149" s="31"/>
      <c r="D149" s="31"/>
      <c r="E149" s="31"/>
      <c r="F149" s="31"/>
      <c r="G149" s="31"/>
      <c r="H149" s="32"/>
    </row>
    <row r="150" spans="1:13" x14ac:dyDescent="0.2">
      <c r="B150" s="24" t="s">
        <v>224</v>
      </c>
      <c r="C150" s="34">
        <f>SUM(C148)</f>
        <v>4654.9699999999993</v>
      </c>
      <c r="D150" s="34">
        <f t="shared" ref="D150:H150" si="2">SUM(D148)</f>
        <v>4740</v>
      </c>
      <c r="E150" s="34">
        <f t="shared" si="2"/>
        <v>5600</v>
      </c>
      <c r="F150" s="34">
        <f t="shared" si="2"/>
        <v>0</v>
      </c>
      <c r="G150" s="34">
        <f t="shared" si="2"/>
        <v>5600</v>
      </c>
      <c r="H150" s="34">
        <f t="shared" si="2"/>
        <v>3600</v>
      </c>
    </row>
    <row r="151" spans="1:13" x14ac:dyDescent="0.2">
      <c r="C151" s="31"/>
      <c r="D151" s="31"/>
      <c r="E151" s="31"/>
      <c r="F151" s="31"/>
      <c r="G151" s="31"/>
      <c r="H151" s="32"/>
    </row>
    <row r="152" spans="1:13" x14ac:dyDescent="0.2">
      <c r="C152" s="31"/>
      <c r="D152" s="31"/>
      <c r="E152" s="31"/>
      <c r="F152" s="31"/>
      <c r="G152" s="31"/>
      <c r="H152" s="32"/>
    </row>
    <row r="153" spans="1:13" x14ac:dyDescent="0.2">
      <c r="B153" t="s">
        <v>225</v>
      </c>
      <c r="C153" s="31"/>
      <c r="D153" s="31"/>
      <c r="E153" s="31"/>
      <c r="F153" s="31"/>
      <c r="G153" s="31"/>
      <c r="H153" s="32"/>
    </row>
    <row r="154" spans="1:13" x14ac:dyDescent="0.2">
      <c r="B154" t="s">
        <v>226</v>
      </c>
      <c r="C154" s="31"/>
      <c r="D154" s="31"/>
      <c r="E154" s="31"/>
      <c r="F154" s="31"/>
      <c r="G154" s="31"/>
      <c r="H154" s="32"/>
    </row>
    <row r="155" spans="1:13" x14ac:dyDescent="0.2">
      <c r="A155" t="s">
        <v>227</v>
      </c>
      <c r="B155" t="s">
        <v>96</v>
      </c>
      <c r="C155" s="31">
        <v>1620</v>
      </c>
      <c r="D155" s="31">
        <v>1920</v>
      </c>
      <c r="E155" s="31">
        <v>1920</v>
      </c>
      <c r="F155" s="31">
        <v>1920</v>
      </c>
      <c r="G155" s="31">
        <v>1920</v>
      </c>
      <c r="H155" s="32">
        <v>1920</v>
      </c>
      <c r="I155" s="21"/>
    </row>
    <row r="156" spans="1:13" x14ac:dyDescent="0.2">
      <c r="A156" t="s">
        <v>228</v>
      </c>
      <c r="B156" t="s">
        <v>23</v>
      </c>
      <c r="C156" s="31">
        <v>0</v>
      </c>
      <c r="D156" s="31">
        <v>100</v>
      </c>
      <c r="E156" s="31">
        <v>100</v>
      </c>
      <c r="F156" s="31">
        <v>100</v>
      </c>
      <c r="G156" s="31">
        <v>100</v>
      </c>
      <c r="H156" s="32">
        <v>100</v>
      </c>
      <c r="I156" s="21"/>
    </row>
    <row r="157" spans="1:13" x14ac:dyDescent="0.2">
      <c r="A157" t="s">
        <v>229</v>
      </c>
      <c r="B157" t="s">
        <v>139</v>
      </c>
      <c r="C157" s="31">
        <v>20178.23</v>
      </c>
      <c r="D157" s="31">
        <v>25000</v>
      </c>
      <c r="E157" s="31">
        <v>25000</v>
      </c>
      <c r="F157" s="31">
        <v>25000</v>
      </c>
      <c r="G157" s="31">
        <v>25000</v>
      </c>
      <c r="H157" s="32">
        <v>11500</v>
      </c>
      <c r="I157" s="21"/>
      <c r="J157" s="18"/>
      <c r="M157" s="39"/>
    </row>
    <row r="158" spans="1:13" x14ac:dyDescent="0.2">
      <c r="B158" t="s">
        <v>16</v>
      </c>
      <c r="C158" s="33">
        <f>SUM(C155:C157)</f>
        <v>21798.23</v>
      </c>
      <c r="D158" s="33">
        <f>SUM(D155:D157)</f>
        <v>27020</v>
      </c>
      <c r="E158" s="33">
        <f>SUM(E155:E157)</f>
        <v>27020</v>
      </c>
      <c r="F158" s="33">
        <v>27020</v>
      </c>
      <c r="G158" s="33">
        <v>27020</v>
      </c>
      <c r="H158" s="33">
        <f>SUM(H155:H157)</f>
        <v>13520</v>
      </c>
    </row>
    <row r="159" spans="1:13" x14ac:dyDescent="0.2">
      <c r="C159" s="31"/>
      <c r="D159" s="31"/>
      <c r="E159" s="31"/>
      <c r="F159" s="31"/>
      <c r="G159" s="31"/>
      <c r="H159" s="32"/>
    </row>
    <row r="160" spans="1:13" x14ac:dyDescent="0.2">
      <c r="B160" t="s">
        <v>230</v>
      </c>
      <c r="C160" s="31"/>
      <c r="D160" s="31"/>
      <c r="E160" s="31"/>
      <c r="F160" s="31"/>
      <c r="G160" s="31"/>
      <c r="H160" s="32"/>
    </row>
    <row r="161" spans="1:10" x14ac:dyDescent="0.2">
      <c r="A161" t="s">
        <v>231</v>
      </c>
      <c r="B161" t="s">
        <v>96</v>
      </c>
      <c r="C161" s="31">
        <v>3600</v>
      </c>
      <c r="D161" s="31">
        <v>4200</v>
      </c>
      <c r="E161" s="31">
        <v>4200</v>
      </c>
      <c r="F161" s="31">
        <v>4200</v>
      </c>
      <c r="G161" s="31">
        <v>4200</v>
      </c>
      <c r="H161" s="32">
        <v>4200</v>
      </c>
      <c r="I161" s="21"/>
    </row>
    <row r="162" spans="1:10" x14ac:dyDescent="0.2">
      <c r="A162" t="s">
        <v>232</v>
      </c>
      <c r="B162" t="s">
        <v>23</v>
      </c>
      <c r="C162" s="31">
        <v>0</v>
      </c>
      <c r="D162" s="31">
        <v>100</v>
      </c>
      <c r="E162" s="31">
        <v>100</v>
      </c>
      <c r="F162" s="31">
        <v>100</v>
      </c>
      <c r="G162" s="31">
        <v>100</v>
      </c>
      <c r="H162" s="32">
        <v>100</v>
      </c>
      <c r="I162" s="21"/>
    </row>
    <row r="163" spans="1:10" x14ac:dyDescent="0.2">
      <c r="A163" t="s">
        <v>233</v>
      </c>
      <c r="B163" t="s">
        <v>139</v>
      </c>
      <c r="C163" s="31">
        <v>581.70000000000005</v>
      </c>
      <c r="D163" s="31">
        <v>5000</v>
      </c>
      <c r="E163" s="31">
        <v>5000</v>
      </c>
      <c r="F163" s="31">
        <v>5000</v>
      </c>
      <c r="G163" s="31">
        <v>1500</v>
      </c>
      <c r="H163" s="32">
        <v>11500</v>
      </c>
      <c r="J163" s="18"/>
    </row>
    <row r="164" spans="1:10" x14ac:dyDescent="0.2">
      <c r="B164" t="s">
        <v>16</v>
      </c>
      <c r="C164" s="33">
        <f>SUM(C161:C163)</f>
        <v>4181.7</v>
      </c>
      <c r="D164" s="33">
        <f>SUM(D161:D163)</f>
        <v>9300</v>
      </c>
      <c r="E164" s="33">
        <f>SUM(E161:E163)</f>
        <v>9300</v>
      </c>
      <c r="F164" s="33">
        <v>9300</v>
      </c>
      <c r="G164" s="33">
        <v>5800</v>
      </c>
      <c r="H164" s="33">
        <f>SUM(H161:H163)</f>
        <v>15800</v>
      </c>
    </row>
    <row r="165" spans="1:10" x14ac:dyDescent="0.2">
      <c r="C165" s="31"/>
      <c r="D165" s="31"/>
      <c r="E165" s="31"/>
      <c r="F165" s="31"/>
      <c r="G165" s="31"/>
      <c r="H165" s="32"/>
    </row>
    <row r="166" spans="1:10" x14ac:dyDescent="0.2">
      <c r="B166" t="s">
        <v>234</v>
      </c>
      <c r="C166" s="31"/>
      <c r="D166" s="31"/>
      <c r="E166" s="31"/>
      <c r="F166" s="31"/>
      <c r="G166" s="31"/>
      <c r="H166" s="32"/>
    </row>
    <row r="167" spans="1:10" x14ac:dyDescent="0.2">
      <c r="A167" t="s">
        <v>399</v>
      </c>
      <c r="B167" t="s">
        <v>400</v>
      </c>
      <c r="C167" s="31">
        <v>28580</v>
      </c>
      <c r="D167" s="31">
        <v>400</v>
      </c>
      <c r="E167" s="31">
        <v>400</v>
      </c>
      <c r="F167" s="31">
        <v>400</v>
      </c>
      <c r="G167" s="31">
        <v>400</v>
      </c>
      <c r="H167" s="32">
        <v>400</v>
      </c>
      <c r="J167" s="18"/>
    </row>
    <row r="168" spans="1:10" x14ac:dyDescent="0.2">
      <c r="A168" t="s">
        <v>235</v>
      </c>
      <c r="B168" t="s">
        <v>236</v>
      </c>
      <c r="C168" s="31">
        <v>967.15</v>
      </c>
      <c r="D168" s="31">
        <v>0</v>
      </c>
      <c r="E168" s="31">
        <v>1000</v>
      </c>
      <c r="F168" s="31">
        <v>1200</v>
      </c>
      <c r="G168" s="31">
        <v>1200</v>
      </c>
      <c r="H168" s="32">
        <v>1000</v>
      </c>
      <c r="I168" s="21"/>
    </row>
    <row r="169" spans="1:10" x14ac:dyDescent="0.2">
      <c r="A169" t="s">
        <v>409</v>
      </c>
      <c r="B169" t="s">
        <v>410</v>
      </c>
      <c r="C169" s="31">
        <v>0</v>
      </c>
      <c r="D169" s="31">
        <v>0</v>
      </c>
      <c r="E169" s="31">
        <v>0</v>
      </c>
      <c r="F169" s="31"/>
      <c r="G169" s="31"/>
      <c r="H169" s="32">
        <v>2000</v>
      </c>
    </row>
    <row r="170" spans="1:10" x14ac:dyDescent="0.2">
      <c r="A170" t="s">
        <v>237</v>
      </c>
      <c r="B170" t="s">
        <v>238</v>
      </c>
      <c r="C170" s="31">
        <v>538.76</v>
      </c>
      <c r="D170" s="31">
        <v>2000</v>
      </c>
      <c r="E170" s="31">
        <v>0</v>
      </c>
      <c r="F170" s="31"/>
      <c r="G170" s="31"/>
      <c r="H170" s="32">
        <v>12000</v>
      </c>
      <c r="J170" s="18"/>
    </row>
    <row r="171" spans="1:10" x14ac:dyDescent="0.2">
      <c r="A171" t="s">
        <v>239</v>
      </c>
      <c r="B171" t="s">
        <v>240</v>
      </c>
      <c r="C171" s="31">
        <v>17868.060000000001</v>
      </c>
      <c r="D171" s="31">
        <v>2000</v>
      </c>
      <c r="E171" s="31">
        <v>4000</v>
      </c>
      <c r="F171" s="31">
        <v>9500</v>
      </c>
      <c r="G171" s="31">
        <v>13000</v>
      </c>
      <c r="H171" s="32">
        <v>13000</v>
      </c>
      <c r="I171" s="21"/>
    </row>
    <row r="172" spans="1:10" x14ac:dyDescent="0.2">
      <c r="B172" t="s">
        <v>16</v>
      </c>
      <c r="C172" s="33">
        <f>SUM(C167:C171)</f>
        <v>47953.97</v>
      </c>
      <c r="D172" s="33">
        <f>SUM(D167:D171)</f>
        <v>4400</v>
      </c>
      <c r="E172" s="33">
        <f>SUM(E167:E171)</f>
        <v>5400</v>
      </c>
      <c r="F172" s="33">
        <v>11100</v>
      </c>
      <c r="G172" s="33">
        <v>14600</v>
      </c>
      <c r="H172" s="33">
        <f>SUM(H167:H171)</f>
        <v>28400</v>
      </c>
    </row>
    <row r="173" spans="1:10" x14ac:dyDescent="0.2">
      <c r="C173" s="31"/>
      <c r="D173" s="31"/>
      <c r="E173" s="31"/>
      <c r="F173" s="31"/>
      <c r="G173" s="31"/>
      <c r="H173" s="32"/>
    </row>
    <row r="174" spans="1:10" x14ac:dyDescent="0.2">
      <c r="B174" s="24" t="s">
        <v>424</v>
      </c>
      <c r="C174" s="34">
        <f>SUM(C158,C164,C172)</f>
        <v>73933.899999999994</v>
      </c>
      <c r="D174" s="34">
        <f>SUM(D158,D164,D172)</f>
        <v>40720</v>
      </c>
      <c r="E174" s="34">
        <f>SUM(E158,E164,E172)</f>
        <v>41720</v>
      </c>
      <c r="F174" s="34">
        <f t="shared" ref="F174:H174" si="3">SUM(F158,F164,F172)</f>
        <v>47420</v>
      </c>
      <c r="G174" s="34">
        <f t="shared" si="3"/>
        <v>47420</v>
      </c>
      <c r="H174" s="34">
        <f t="shared" si="3"/>
        <v>57720</v>
      </c>
    </row>
    <row r="175" spans="1:10" x14ac:dyDescent="0.2">
      <c r="C175" s="31"/>
      <c r="D175" s="31"/>
      <c r="E175" s="31"/>
      <c r="F175" s="31"/>
      <c r="G175" s="31"/>
      <c r="H175" s="32"/>
    </row>
    <row r="176" spans="1:10" x14ac:dyDescent="0.2">
      <c r="B176" t="s">
        <v>34</v>
      </c>
      <c r="C176" s="31"/>
      <c r="D176" s="31"/>
      <c r="E176" s="31"/>
      <c r="F176" s="31"/>
      <c r="G176" s="31"/>
      <c r="H176" s="32"/>
    </row>
    <row r="177" spans="1:10" x14ac:dyDescent="0.2">
      <c r="A177" t="s">
        <v>241</v>
      </c>
      <c r="B177" t="s">
        <v>36</v>
      </c>
      <c r="C177" s="31">
        <v>29038.2</v>
      </c>
      <c r="D177" s="31">
        <v>27102</v>
      </c>
      <c r="E177" s="31">
        <v>19436</v>
      </c>
      <c r="F177" s="31">
        <v>22000</v>
      </c>
      <c r="G177" s="31">
        <v>23000</v>
      </c>
      <c r="H177" s="32">
        <v>25000</v>
      </c>
      <c r="J177" s="18"/>
    </row>
    <row r="178" spans="1:10" x14ac:dyDescent="0.2">
      <c r="A178" t="s">
        <v>242</v>
      </c>
      <c r="B178" t="s">
        <v>38</v>
      </c>
      <c r="C178" s="31">
        <v>14681.68</v>
      </c>
      <c r="D178" s="31">
        <v>16925</v>
      </c>
      <c r="E178" s="31">
        <v>13597</v>
      </c>
      <c r="F178" s="31">
        <v>13500</v>
      </c>
      <c r="G178" s="31">
        <v>15000</v>
      </c>
      <c r="H178" s="32">
        <v>13000</v>
      </c>
    </row>
    <row r="179" spans="1:10" x14ac:dyDescent="0.2">
      <c r="A179" t="s">
        <v>243</v>
      </c>
      <c r="B179" t="s">
        <v>245</v>
      </c>
      <c r="C179" s="31">
        <v>2694</v>
      </c>
      <c r="D179" s="31">
        <v>2400</v>
      </c>
      <c r="E179" s="31">
        <v>2400</v>
      </c>
      <c r="F179" s="31">
        <v>2500</v>
      </c>
      <c r="G179" s="31">
        <v>3000</v>
      </c>
      <c r="H179" s="32">
        <v>2400</v>
      </c>
    </row>
    <row r="180" spans="1:10" x14ac:dyDescent="0.2">
      <c r="A180" t="s">
        <v>244</v>
      </c>
      <c r="B180" t="s">
        <v>247</v>
      </c>
      <c r="C180" s="31">
        <v>0</v>
      </c>
      <c r="D180" s="31">
        <v>0</v>
      </c>
      <c r="E180" s="31">
        <v>0</v>
      </c>
      <c r="F180" s="31"/>
      <c r="G180" s="31"/>
      <c r="H180" s="32">
        <v>3500</v>
      </c>
      <c r="I180" s="21"/>
      <c r="J180" s="25"/>
    </row>
    <row r="181" spans="1:10" x14ac:dyDescent="0.2">
      <c r="A181" t="s">
        <v>246</v>
      </c>
      <c r="B181" t="s">
        <v>249</v>
      </c>
      <c r="C181" s="31">
        <v>177.96</v>
      </c>
      <c r="D181" s="31">
        <v>240</v>
      </c>
      <c r="E181" s="31">
        <v>240</v>
      </c>
      <c r="F181" s="31">
        <v>250</v>
      </c>
      <c r="G181" s="31">
        <v>300</v>
      </c>
      <c r="H181" s="32">
        <v>500</v>
      </c>
    </row>
    <row r="182" spans="1:10" x14ac:dyDescent="0.2">
      <c r="A182" t="s">
        <v>248</v>
      </c>
      <c r="B182" t="s">
        <v>251</v>
      </c>
      <c r="C182" s="31">
        <v>53650.6</v>
      </c>
      <c r="D182" s="31">
        <v>48125</v>
      </c>
      <c r="E182" s="31">
        <v>48695</v>
      </c>
      <c r="F182" s="31">
        <v>50000</v>
      </c>
      <c r="G182" s="31">
        <v>55000</v>
      </c>
      <c r="H182" s="32">
        <v>50000</v>
      </c>
      <c r="J182" s="18"/>
    </row>
    <row r="183" spans="1:10" x14ac:dyDescent="0.2">
      <c r="A183" t="s">
        <v>250</v>
      </c>
      <c r="B183" t="s">
        <v>45</v>
      </c>
      <c r="C183" s="31">
        <v>0</v>
      </c>
      <c r="D183" s="31">
        <v>0</v>
      </c>
      <c r="E183" s="31">
        <v>0</v>
      </c>
      <c r="F183" s="31"/>
      <c r="G183" s="31"/>
      <c r="H183" s="32">
        <v>667</v>
      </c>
      <c r="J183" s="18"/>
    </row>
    <row r="184" spans="1:10" x14ac:dyDescent="0.2">
      <c r="B184" t="s">
        <v>16</v>
      </c>
      <c r="C184" s="33">
        <f>SUM(C177:C183)</f>
        <v>100242.44</v>
      </c>
      <c r="D184" s="33">
        <f>SUM(D177:D183)</f>
        <v>94792</v>
      </c>
      <c r="E184" s="33">
        <f>SUM(E177:E183)</f>
        <v>84368</v>
      </c>
      <c r="F184" s="33">
        <v>88250</v>
      </c>
      <c r="G184" s="33">
        <v>96300</v>
      </c>
      <c r="H184" s="33">
        <f>SUM(H177:H183)</f>
        <v>95067</v>
      </c>
    </row>
    <row r="185" spans="1:10" x14ac:dyDescent="0.2">
      <c r="C185" s="31"/>
      <c r="D185" s="31"/>
      <c r="E185" s="31"/>
      <c r="F185" s="31"/>
      <c r="G185" s="31"/>
      <c r="H185" s="32"/>
    </row>
    <row r="186" spans="1:10" x14ac:dyDescent="0.2">
      <c r="B186" t="s">
        <v>79</v>
      </c>
      <c r="C186" s="31"/>
      <c r="D186" s="31"/>
      <c r="E186" s="31"/>
      <c r="F186" s="31"/>
      <c r="G186" s="31"/>
      <c r="H186" s="32"/>
    </row>
    <row r="187" spans="1:10" x14ac:dyDescent="0.2">
      <c r="A187" t="s">
        <v>252</v>
      </c>
      <c r="B187" t="s">
        <v>253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2">
        <v>0</v>
      </c>
    </row>
    <row r="188" spans="1:10" x14ac:dyDescent="0.2">
      <c r="B188" t="s">
        <v>16</v>
      </c>
      <c r="C188" s="33">
        <f>SUM(C187)</f>
        <v>0</v>
      </c>
      <c r="D188" s="33">
        <f>SUM(D187)</f>
        <v>0</v>
      </c>
      <c r="E188" s="33">
        <f t="shared" ref="E188:H188" si="4">SUM(E187)</f>
        <v>0</v>
      </c>
      <c r="F188" s="33">
        <f t="shared" si="4"/>
        <v>0</v>
      </c>
      <c r="G188" s="33">
        <f t="shared" si="4"/>
        <v>0</v>
      </c>
      <c r="H188" s="33">
        <f t="shared" si="4"/>
        <v>0</v>
      </c>
    </row>
    <row r="189" spans="1:10" x14ac:dyDescent="0.2">
      <c r="C189" s="31"/>
      <c r="D189" s="31"/>
      <c r="E189" s="31"/>
      <c r="F189" s="31"/>
      <c r="G189" s="31"/>
      <c r="H189" s="32"/>
    </row>
    <row r="190" spans="1:10" x14ac:dyDescent="0.2">
      <c r="B190" t="s">
        <v>255</v>
      </c>
      <c r="C190" s="31"/>
      <c r="D190" s="31"/>
      <c r="E190" s="31"/>
      <c r="F190" s="31"/>
      <c r="G190" s="31"/>
      <c r="H190" s="32"/>
    </row>
    <row r="191" spans="1:10" x14ac:dyDescent="0.2">
      <c r="A191" t="s">
        <v>254</v>
      </c>
      <c r="B191" t="s">
        <v>48</v>
      </c>
      <c r="C191" s="31">
        <v>0</v>
      </c>
      <c r="D191" s="31">
        <v>0</v>
      </c>
      <c r="E191" s="31">
        <v>0</v>
      </c>
      <c r="F191" s="31"/>
      <c r="G191" s="31"/>
      <c r="H191" s="32">
        <v>0</v>
      </c>
    </row>
    <row r="192" spans="1:10" x14ac:dyDescent="0.2">
      <c r="A192" t="s">
        <v>256</v>
      </c>
      <c r="B192" t="s">
        <v>50</v>
      </c>
      <c r="C192" s="31">
        <v>0</v>
      </c>
      <c r="D192" s="31">
        <v>0</v>
      </c>
      <c r="E192" s="31">
        <v>4000</v>
      </c>
      <c r="F192" s="31">
        <v>4000</v>
      </c>
      <c r="G192" s="31">
        <v>2000</v>
      </c>
      <c r="H192" s="32">
        <v>0</v>
      </c>
      <c r="I192" s="21"/>
    </row>
    <row r="193" spans="1:13" x14ac:dyDescent="0.2">
      <c r="A193" t="s">
        <v>257</v>
      </c>
      <c r="B193" t="s">
        <v>258</v>
      </c>
      <c r="C193" s="31">
        <v>0</v>
      </c>
      <c r="D193" s="31">
        <v>0</v>
      </c>
      <c r="E193" s="31">
        <v>40000</v>
      </c>
      <c r="F193" s="31">
        <v>40000</v>
      </c>
      <c r="G193" s="31">
        <v>60000</v>
      </c>
      <c r="H193" s="32">
        <v>0</v>
      </c>
      <c r="I193" s="21"/>
    </row>
    <row r="194" spans="1:13" x14ac:dyDescent="0.2">
      <c r="B194" t="s">
        <v>16</v>
      </c>
      <c r="C194" s="33">
        <f>SUM(C191:C193)</f>
        <v>0</v>
      </c>
      <c r="D194" s="33">
        <f t="shared" ref="D194:H194" si="5">SUM(D191:D193)</f>
        <v>0</v>
      </c>
      <c r="E194" s="33">
        <f t="shared" si="5"/>
        <v>44000</v>
      </c>
      <c r="F194" s="33">
        <f t="shared" si="5"/>
        <v>44000</v>
      </c>
      <c r="G194" s="33">
        <f t="shared" si="5"/>
        <v>62000</v>
      </c>
      <c r="H194" s="33">
        <f t="shared" si="5"/>
        <v>0</v>
      </c>
    </row>
    <row r="195" spans="1:13" x14ac:dyDescent="0.2">
      <c r="C195" s="31"/>
      <c r="D195" s="31"/>
      <c r="E195" s="31"/>
      <c r="F195" s="31"/>
      <c r="G195" s="31"/>
      <c r="H195" s="32"/>
    </row>
    <row r="196" spans="1:13" x14ac:dyDescent="0.2">
      <c r="B196" t="s">
        <v>51</v>
      </c>
      <c r="C196" s="31"/>
      <c r="D196" s="31"/>
      <c r="E196" s="31"/>
      <c r="F196" s="31"/>
      <c r="G196" s="31"/>
      <c r="H196" s="32"/>
    </row>
    <row r="197" spans="1:13" x14ac:dyDescent="0.2">
      <c r="B197" t="s">
        <v>259</v>
      </c>
      <c r="C197" s="31">
        <v>0</v>
      </c>
      <c r="D197" s="31">
        <v>0</v>
      </c>
      <c r="E197" s="31">
        <v>0</v>
      </c>
      <c r="F197" s="31"/>
      <c r="G197" s="31"/>
      <c r="H197" s="32">
        <v>0</v>
      </c>
    </row>
    <row r="198" spans="1:13" x14ac:dyDescent="0.2">
      <c r="A198" s="21" t="s">
        <v>546</v>
      </c>
      <c r="B198" s="21" t="s">
        <v>262</v>
      </c>
      <c r="C198" s="32">
        <v>0</v>
      </c>
      <c r="D198" s="32">
        <v>0</v>
      </c>
      <c r="E198" s="32">
        <v>14000</v>
      </c>
      <c r="F198" s="32">
        <v>25000</v>
      </c>
      <c r="G198" s="32">
        <v>25000</v>
      </c>
      <c r="H198" s="32">
        <v>25000</v>
      </c>
      <c r="I198" s="21"/>
      <c r="J198" s="25"/>
      <c r="K198" s="21"/>
      <c r="L198" s="21"/>
      <c r="M198" s="21"/>
    </row>
    <row r="199" spans="1:13" s="21" customFormat="1" x14ac:dyDescent="0.2">
      <c r="A199" t="s">
        <v>394</v>
      </c>
      <c r="B199" t="s">
        <v>342</v>
      </c>
      <c r="C199" s="31">
        <v>0</v>
      </c>
      <c r="D199" s="31">
        <v>3800</v>
      </c>
      <c r="E199" s="31">
        <v>3800</v>
      </c>
      <c r="F199" s="31">
        <v>3800</v>
      </c>
      <c r="G199" s="31">
        <v>3800</v>
      </c>
      <c r="H199" s="32">
        <v>3800</v>
      </c>
      <c r="J199" s="18"/>
      <c r="K199"/>
      <c r="L199"/>
      <c r="M199"/>
    </row>
    <row r="200" spans="1:13" x14ac:dyDescent="0.2">
      <c r="A200" t="s">
        <v>393</v>
      </c>
      <c r="B200" t="s">
        <v>261</v>
      </c>
      <c r="C200" s="31">
        <v>0</v>
      </c>
      <c r="D200" s="31">
        <v>0</v>
      </c>
      <c r="E200" s="31">
        <v>0</v>
      </c>
      <c r="F200" s="31"/>
      <c r="G200" s="31"/>
      <c r="H200" s="32">
        <v>0</v>
      </c>
    </row>
    <row r="201" spans="1:13" x14ac:dyDescent="0.2">
      <c r="A201" t="s">
        <v>390</v>
      </c>
      <c r="B201" t="s">
        <v>391</v>
      </c>
      <c r="C201" s="31">
        <v>1500</v>
      </c>
      <c r="D201" s="31">
        <v>0</v>
      </c>
      <c r="E201" s="31">
        <v>1000</v>
      </c>
      <c r="F201" s="31">
        <v>1000</v>
      </c>
      <c r="G201" s="31">
        <v>1000</v>
      </c>
      <c r="H201" s="32">
        <v>1000</v>
      </c>
    </row>
    <row r="202" spans="1:13" x14ac:dyDescent="0.2">
      <c r="A202" t="s">
        <v>396</v>
      </c>
      <c r="B202" t="s">
        <v>522</v>
      </c>
      <c r="C202" s="31">
        <v>0</v>
      </c>
      <c r="D202" s="31">
        <v>0</v>
      </c>
      <c r="E202" s="31">
        <v>15000</v>
      </c>
      <c r="F202" s="31"/>
      <c r="G202" s="31"/>
      <c r="H202" s="32">
        <v>0</v>
      </c>
    </row>
    <row r="203" spans="1:13" x14ac:dyDescent="0.2">
      <c r="A203" t="s">
        <v>547</v>
      </c>
      <c r="B203" t="s">
        <v>260</v>
      </c>
      <c r="C203" s="31">
        <v>0</v>
      </c>
      <c r="D203" s="31">
        <v>0</v>
      </c>
      <c r="E203" s="31">
        <v>0</v>
      </c>
      <c r="F203" s="31"/>
      <c r="G203" s="31"/>
      <c r="H203" s="32">
        <v>0</v>
      </c>
    </row>
    <row r="204" spans="1:13" x14ac:dyDescent="0.2">
      <c r="A204" t="s">
        <v>548</v>
      </c>
      <c r="B204" t="s">
        <v>457</v>
      </c>
      <c r="C204" s="31">
        <v>0</v>
      </c>
      <c r="D204" s="31">
        <v>10000</v>
      </c>
      <c r="E204" s="31">
        <v>10000</v>
      </c>
      <c r="F204" s="31"/>
      <c r="G204" s="31"/>
      <c r="H204" s="32">
        <v>0</v>
      </c>
    </row>
    <row r="205" spans="1:13" x14ac:dyDescent="0.2">
      <c r="B205" t="s">
        <v>16</v>
      </c>
      <c r="C205" s="33">
        <f t="shared" ref="C205:H205" si="6">SUM(C197:C204)</f>
        <v>1500</v>
      </c>
      <c r="D205" s="33">
        <f t="shared" si="6"/>
        <v>13800</v>
      </c>
      <c r="E205" s="33">
        <f t="shared" si="6"/>
        <v>43800</v>
      </c>
      <c r="F205" s="33">
        <f t="shared" si="6"/>
        <v>29800</v>
      </c>
      <c r="G205" s="33">
        <f t="shared" si="6"/>
        <v>29800</v>
      </c>
      <c r="H205" s="33">
        <f t="shared" si="6"/>
        <v>29800</v>
      </c>
    </row>
    <row r="206" spans="1:13" x14ac:dyDescent="0.2">
      <c r="C206" s="31"/>
      <c r="D206" s="31"/>
      <c r="E206" s="31"/>
      <c r="F206" s="31"/>
      <c r="G206" s="31"/>
      <c r="H206" s="32"/>
    </row>
    <row r="207" spans="1:13" x14ac:dyDescent="0.2">
      <c r="C207" s="31"/>
      <c r="D207" s="31"/>
      <c r="E207" s="31"/>
      <c r="F207" s="31"/>
      <c r="G207" s="31"/>
      <c r="H207" s="32"/>
    </row>
    <row r="208" spans="1:13" x14ac:dyDescent="0.2">
      <c r="B208" s="24" t="s">
        <v>263</v>
      </c>
      <c r="C208" s="34">
        <f t="shared" ref="C208:H208" si="7">SUM(C79,C88,C98,C131,C140,C150,C174,C184,C188,C194,C205)</f>
        <v>602958.92999999993</v>
      </c>
      <c r="D208" s="34">
        <f t="shared" si="7"/>
        <v>912580</v>
      </c>
      <c r="E208" s="34">
        <f t="shared" si="7"/>
        <v>525312</v>
      </c>
      <c r="F208" s="34">
        <f t="shared" si="7"/>
        <v>567113</v>
      </c>
      <c r="G208" s="34">
        <f t="shared" si="7"/>
        <v>603484</v>
      </c>
      <c r="H208" s="34">
        <f t="shared" si="7"/>
        <v>636585</v>
      </c>
    </row>
    <row r="209" spans="1:10" x14ac:dyDescent="0.2">
      <c r="C209" s="31"/>
      <c r="D209" s="31"/>
      <c r="E209" s="31"/>
      <c r="F209" s="31"/>
      <c r="G209" s="31"/>
      <c r="H209" s="32"/>
    </row>
    <row r="210" spans="1:10" x14ac:dyDescent="0.2">
      <c r="C210" s="31"/>
      <c r="D210" s="31"/>
      <c r="E210" s="31"/>
      <c r="F210" s="31"/>
      <c r="G210" s="31"/>
      <c r="H210" s="32"/>
    </row>
    <row r="211" spans="1:10" x14ac:dyDescent="0.2">
      <c r="B211" t="s">
        <v>264</v>
      </c>
      <c r="C211" s="31"/>
      <c r="D211" s="31"/>
      <c r="E211" s="31"/>
      <c r="F211" s="31"/>
      <c r="G211" s="31"/>
      <c r="H211" s="32"/>
    </row>
    <row r="212" spans="1:10" x14ac:dyDescent="0.2">
      <c r="B212" t="s">
        <v>265</v>
      </c>
      <c r="C212" s="31"/>
      <c r="D212" s="31"/>
      <c r="E212" s="31"/>
      <c r="F212" s="31"/>
      <c r="G212" s="31"/>
      <c r="H212" s="32"/>
    </row>
    <row r="213" spans="1:10" x14ac:dyDescent="0.2">
      <c r="C213" s="31"/>
      <c r="D213" s="31"/>
      <c r="E213" s="31"/>
      <c r="F213" s="31"/>
      <c r="G213" s="31"/>
      <c r="H213" s="32"/>
    </row>
    <row r="214" spans="1:10" x14ac:dyDescent="0.2">
      <c r="C214" s="36" t="s">
        <v>473</v>
      </c>
      <c r="D214" s="36" t="s">
        <v>509</v>
      </c>
      <c r="E214" s="36" t="s">
        <v>521</v>
      </c>
      <c r="F214" s="31" t="s">
        <v>526</v>
      </c>
      <c r="G214" s="31" t="s">
        <v>527</v>
      </c>
      <c r="H214" s="32" t="s">
        <v>532</v>
      </c>
    </row>
    <row r="215" spans="1:10" x14ac:dyDescent="0.2">
      <c r="A215" t="s">
        <v>2</v>
      </c>
      <c r="B215" t="s">
        <v>3</v>
      </c>
      <c r="C215" s="31"/>
      <c r="D215" s="31"/>
      <c r="E215" s="31"/>
      <c r="F215" s="31"/>
      <c r="G215" s="31"/>
      <c r="H215" s="32"/>
    </row>
    <row r="216" spans="1:10" x14ac:dyDescent="0.2">
      <c r="C216" s="31"/>
      <c r="D216" s="31"/>
      <c r="E216" s="31"/>
      <c r="F216" s="31"/>
      <c r="G216" s="31"/>
      <c r="H216" s="32"/>
    </row>
    <row r="217" spans="1:10" x14ac:dyDescent="0.2">
      <c r="B217" t="s">
        <v>266</v>
      </c>
      <c r="C217" s="31"/>
      <c r="D217" s="31"/>
      <c r="E217" s="31"/>
      <c r="F217" s="31"/>
      <c r="G217" s="31"/>
      <c r="H217" s="32"/>
    </row>
    <row r="218" spans="1:10" x14ac:dyDescent="0.2">
      <c r="A218" t="s">
        <v>343</v>
      </c>
      <c r="B218" t="s">
        <v>344</v>
      </c>
      <c r="C218" s="31">
        <v>98.13</v>
      </c>
      <c r="D218" s="31">
        <v>195</v>
      </c>
      <c r="E218" s="31">
        <v>195</v>
      </c>
      <c r="F218" s="31">
        <v>195</v>
      </c>
      <c r="G218" s="31">
        <v>195</v>
      </c>
      <c r="H218" s="32">
        <v>110</v>
      </c>
      <c r="J218" s="18"/>
    </row>
    <row r="219" spans="1:10" x14ac:dyDescent="0.2">
      <c r="A219" t="s">
        <v>384</v>
      </c>
      <c r="B219" t="s">
        <v>267</v>
      </c>
      <c r="C219" s="31">
        <v>1171.0999999999999</v>
      </c>
      <c r="D219" s="31">
        <v>500</v>
      </c>
      <c r="E219" s="31">
        <v>600</v>
      </c>
      <c r="F219" s="31">
        <v>500</v>
      </c>
      <c r="G219" s="31">
        <v>500</v>
      </c>
      <c r="H219" s="32">
        <v>600</v>
      </c>
    </row>
    <row r="220" spans="1:10" x14ac:dyDescent="0.2">
      <c r="A220" t="s">
        <v>268</v>
      </c>
      <c r="B220" t="s">
        <v>269</v>
      </c>
      <c r="C220" s="31">
        <v>317599.59999999998</v>
      </c>
      <c r="D220" s="31">
        <v>308000</v>
      </c>
      <c r="E220" s="31">
        <v>320000</v>
      </c>
      <c r="F220" s="31">
        <v>320000</v>
      </c>
      <c r="G220" s="31">
        <v>320000</v>
      </c>
      <c r="H220" s="32">
        <v>320000</v>
      </c>
      <c r="J220" s="18"/>
    </row>
    <row r="221" spans="1:10" x14ac:dyDescent="0.2">
      <c r="A221" t="s">
        <v>270</v>
      </c>
      <c r="B221" t="s">
        <v>271</v>
      </c>
      <c r="C221" s="31">
        <v>17529.98</v>
      </c>
      <c r="D221" s="31">
        <v>18000</v>
      </c>
      <c r="E221" s="31">
        <v>18000</v>
      </c>
      <c r="F221" s="31">
        <v>17500</v>
      </c>
      <c r="G221" s="31">
        <v>17500</v>
      </c>
      <c r="H221" s="32">
        <v>17500</v>
      </c>
      <c r="J221" s="18"/>
    </row>
    <row r="222" spans="1:10" x14ac:dyDescent="0.2">
      <c r="B222" t="s">
        <v>16</v>
      </c>
      <c r="C222" s="33">
        <f t="shared" ref="C222:G222" si="8">SUM(C219:C221)</f>
        <v>336300.67999999993</v>
      </c>
      <c r="D222" s="33">
        <f t="shared" si="8"/>
        <v>326500</v>
      </c>
      <c r="E222" s="33">
        <f t="shared" si="8"/>
        <v>338600</v>
      </c>
      <c r="F222" s="33">
        <f t="shared" si="8"/>
        <v>338000</v>
      </c>
      <c r="G222" s="33">
        <f t="shared" si="8"/>
        <v>338000</v>
      </c>
      <c r="H222" s="33">
        <f>SUM(H218:H221)</f>
        <v>338210</v>
      </c>
    </row>
    <row r="223" spans="1:10" x14ac:dyDescent="0.2">
      <c r="C223" s="31"/>
      <c r="D223" s="31"/>
      <c r="E223" s="31"/>
      <c r="F223" s="31"/>
      <c r="G223" s="31"/>
      <c r="H223" s="32"/>
    </row>
    <row r="224" spans="1:10" x14ac:dyDescent="0.2">
      <c r="B224" t="s">
        <v>272</v>
      </c>
      <c r="C224" s="31"/>
      <c r="D224" s="31"/>
      <c r="E224" s="31"/>
      <c r="F224" s="31"/>
      <c r="G224" s="31"/>
      <c r="H224" s="32"/>
    </row>
    <row r="225" spans="1:10" x14ac:dyDescent="0.2">
      <c r="A225" t="s">
        <v>273</v>
      </c>
      <c r="B225" t="s">
        <v>274</v>
      </c>
      <c r="C225" s="31">
        <v>63.62</v>
      </c>
      <c r="D225" s="31">
        <v>150</v>
      </c>
      <c r="E225" s="31">
        <v>150</v>
      </c>
      <c r="F225" s="31">
        <v>200</v>
      </c>
      <c r="G225" s="31">
        <v>200</v>
      </c>
      <c r="H225" s="32">
        <v>150</v>
      </c>
    </row>
    <row r="226" spans="1:10" x14ac:dyDescent="0.2">
      <c r="A226" t="s">
        <v>369</v>
      </c>
      <c r="B226" t="s">
        <v>276</v>
      </c>
      <c r="C226" s="31">
        <v>0</v>
      </c>
      <c r="D226" s="31">
        <v>0</v>
      </c>
      <c r="E226" s="31">
        <v>0</v>
      </c>
      <c r="F226" s="31"/>
      <c r="G226" s="31"/>
      <c r="H226" s="32">
        <v>0</v>
      </c>
    </row>
    <row r="227" spans="1:10" x14ac:dyDescent="0.2">
      <c r="A227" t="s">
        <v>275</v>
      </c>
      <c r="B227" t="s">
        <v>186</v>
      </c>
      <c r="C227" s="31">
        <v>0</v>
      </c>
      <c r="D227" s="31">
        <v>0</v>
      </c>
      <c r="E227" s="31">
        <v>0</v>
      </c>
      <c r="F227" s="31"/>
      <c r="G227" s="31"/>
      <c r="H227" s="32">
        <v>0</v>
      </c>
    </row>
    <row r="228" spans="1:10" x14ac:dyDescent="0.2">
      <c r="A228" t="s">
        <v>277</v>
      </c>
      <c r="B228" t="s">
        <v>279</v>
      </c>
      <c r="C228" s="31">
        <v>0</v>
      </c>
      <c r="D228" s="31">
        <v>0</v>
      </c>
      <c r="E228" s="31">
        <v>0</v>
      </c>
      <c r="F228" s="31"/>
      <c r="G228" s="31"/>
      <c r="H228" s="32">
        <v>0</v>
      </c>
    </row>
    <row r="229" spans="1:10" x14ac:dyDescent="0.2">
      <c r="A229" t="s">
        <v>278</v>
      </c>
      <c r="B229" t="s">
        <v>280</v>
      </c>
      <c r="C229" s="31">
        <v>0</v>
      </c>
      <c r="D229" s="31">
        <v>0</v>
      </c>
      <c r="E229" s="31">
        <v>0</v>
      </c>
      <c r="F229" s="31"/>
      <c r="G229" s="31"/>
      <c r="H229" s="32">
        <v>0</v>
      </c>
    </row>
    <row r="230" spans="1:10" x14ac:dyDescent="0.2">
      <c r="A230" t="s">
        <v>281</v>
      </c>
      <c r="B230" t="s">
        <v>282</v>
      </c>
      <c r="C230" s="31">
        <v>0</v>
      </c>
      <c r="D230" s="31">
        <v>0</v>
      </c>
      <c r="E230" s="31">
        <v>0</v>
      </c>
      <c r="F230" s="31"/>
      <c r="G230" s="31"/>
      <c r="H230" s="32">
        <v>0</v>
      </c>
    </row>
    <row r="231" spans="1:10" x14ac:dyDescent="0.2">
      <c r="A231" t="s">
        <v>283</v>
      </c>
      <c r="B231" t="s">
        <v>284</v>
      </c>
      <c r="C231" s="31">
        <v>380</v>
      </c>
      <c r="D231" s="31">
        <v>150</v>
      </c>
      <c r="E231" s="31">
        <v>150</v>
      </c>
      <c r="F231" s="31">
        <v>150</v>
      </c>
      <c r="G231" s="31">
        <v>150</v>
      </c>
      <c r="H231" s="32">
        <v>500</v>
      </c>
      <c r="J231" s="18"/>
    </row>
    <row r="232" spans="1:10" x14ac:dyDescent="0.2">
      <c r="A232" t="s">
        <v>285</v>
      </c>
      <c r="B232" t="s">
        <v>286</v>
      </c>
      <c r="C232" s="31">
        <v>855</v>
      </c>
      <c r="D232" s="31">
        <v>150</v>
      </c>
      <c r="E232" s="31">
        <v>150</v>
      </c>
      <c r="F232" s="31">
        <v>150</v>
      </c>
      <c r="G232" s="31">
        <v>150</v>
      </c>
      <c r="H232" s="32">
        <v>2500</v>
      </c>
      <c r="J232" s="18"/>
    </row>
    <row r="233" spans="1:10" x14ac:dyDescent="0.2">
      <c r="A233" t="s">
        <v>448</v>
      </c>
      <c r="B233" t="s">
        <v>287</v>
      </c>
      <c r="C233" s="31">
        <v>0</v>
      </c>
      <c r="D233" s="31">
        <v>0</v>
      </c>
      <c r="E233" s="31">
        <v>0</v>
      </c>
      <c r="F233" s="31"/>
      <c r="G233" s="31"/>
      <c r="H233" s="32">
        <v>0</v>
      </c>
    </row>
    <row r="234" spans="1:10" x14ac:dyDescent="0.2">
      <c r="A234" t="s">
        <v>446</v>
      </c>
      <c r="B234" t="s">
        <v>447</v>
      </c>
      <c r="C234" s="31">
        <v>0</v>
      </c>
      <c r="D234" s="31">
        <v>0</v>
      </c>
      <c r="E234" s="31">
        <v>0</v>
      </c>
      <c r="F234" s="31"/>
      <c r="G234" s="31"/>
      <c r="H234" s="32">
        <v>0</v>
      </c>
    </row>
    <row r="235" spans="1:10" x14ac:dyDescent="0.2">
      <c r="A235" t="s">
        <v>288</v>
      </c>
      <c r="B235" t="s">
        <v>70</v>
      </c>
      <c r="C235" s="31">
        <v>291.04000000000002</v>
      </c>
      <c r="D235" s="31">
        <v>500</v>
      </c>
      <c r="E235" s="31">
        <v>200</v>
      </c>
      <c r="F235" s="31">
        <v>200</v>
      </c>
      <c r="G235" s="31">
        <v>200</v>
      </c>
      <c r="H235" s="32">
        <v>225</v>
      </c>
    </row>
    <row r="236" spans="1:10" x14ac:dyDescent="0.2">
      <c r="A236" t="s">
        <v>370</v>
      </c>
      <c r="B236" t="s">
        <v>362</v>
      </c>
      <c r="C236" s="31">
        <v>413.31</v>
      </c>
      <c r="D236" s="31">
        <v>400</v>
      </c>
      <c r="E236" s="31">
        <v>300</v>
      </c>
      <c r="F236" s="31">
        <v>300</v>
      </c>
      <c r="G236" s="31">
        <v>300</v>
      </c>
      <c r="H236" s="32">
        <v>0</v>
      </c>
    </row>
    <row r="237" spans="1:10" x14ac:dyDescent="0.2">
      <c r="A237" t="s">
        <v>289</v>
      </c>
      <c r="B237" t="s">
        <v>290</v>
      </c>
      <c r="C237" s="31">
        <v>4180.24</v>
      </c>
      <c r="D237" s="31">
        <v>3000</v>
      </c>
      <c r="E237" s="31">
        <v>3000</v>
      </c>
      <c r="F237" s="31">
        <v>3000</v>
      </c>
      <c r="G237" s="31">
        <v>3000</v>
      </c>
      <c r="H237" s="32">
        <v>200</v>
      </c>
      <c r="J237" s="18"/>
    </row>
    <row r="238" spans="1:10" x14ac:dyDescent="0.2">
      <c r="A238" t="s">
        <v>291</v>
      </c>
      <c r="B238" t="s">
        <v>119</v>
      </c>
      <c r="C238" s="31">
        <v>0</v>
      </c>
      <c r="D238" s="31">
        <v>0</v>
      </c>
      <c r="E238" s="31">
        <v>0</v>
      </c>
      <c r="F238" s="31"/>
      <c r="G238" s="31"/>
      <c r="H238" s="32">
        <v>0</v>
      </c>
    </row>
    <row r="239" spans="1:10" x14ac:dyDescent="0.2">
      <c r="A239" t="s">
        <v>292</v>
      </c>
      <c r="B239" t="s">
        <v>293</v>
      </c>
      <c r="C239" s="31">
        <v>28052</v>
      </c>
      <c r="D239" s="31">
        <v>40000</v>
      </c>
      <c r="E239" s="31">
        <v>0</v>
      </c>
      <c r="F239" s="31"/>
      <c r="G239" s="31"/>
      <c r="H239" s="32">
        <v>0</v>
      </c>
    </row>
    <row r="240" spans="1:10" x14ac:dyDescent="0.2">
      <c r="A240" t="s">
        <v>294</v>
      </c>
      <c r="B240" t="s">
        <v>295</v>
      </c>
      <c r="C240" s="31">
        <v>2174.7399999999998</v>
      </c>
      <c r="D240" s="31">
        <v>2405</v>
      </c>
      <c r="E240" s="31">
        <v>2336</v>
      </c>
      <c r="F240" s="31">
        <v>3000</v>
      </c>
      <c r="G240" s="31">
        <v>3000</v>
      </c>
      <c r="H240" s="32">
        <v>0</v>
      </c>
      <c r="I240" s="21"/>
    </row>
    <row r="241" spans="1:10" x14ac:dyDescent="0.2">
      <c r="A241" t="s">
        <v>487</v>
      </c>
      <c r="B241" t="s">
        <v>488</v>
      </c>
      <c r="C241" s="31">
        <v>4070</v>
      </c>
      <c r="D241" s="31">
        <v>0</v>
      </c>
      <c r="E241" s="31">
        <v>3000</v>
      </c>
      <c r="F241" s="31"/>
      <c r="G241" s="31"/>
      <c r="H241" s="32">
        <v>0</v>
      </c>
    </row>
    <row r="242" spans="1:10" x14ac:dyDescent="0.2">
      <c r="A242" t="s">
        <v>296</v>
      </c>
      <c r="B242" t="s">
        <v>298</v>
      </c>
      <c r="C242" s="31">
        <v>0</v>
      </c>
      <c r="D242" s="31">
        <v>0</v>
      </c>
      <c r="E242" s="31">
        <v>0</v>
      </c>
      <c r="F242" s="31"/>
      <c r="G242" s="31"/>
      <c r="H242" s="32">
        <v>0</v>
      </c>
    </row>
    <row r="243" spans="1:10" x14ac:dyDescent="0.2">
      <c r="A243" t="s">
        <v>297</v>
      </c>
      <c r="B243" t="s">
        <v>392</v>
      </c>
      <c r="C243" s="31">
        <v>30.78</v>
      </c>
      <c r="D243" s="31">
        <v>0</v>
      </c>
      <c r="E243" s="31">
        <v>0</v>
      </c>
      <c r="F243" s="31"/>
      <c r="G243" s="31"/>
      <c r="H243" s="32">
        <v>0</v>
      </c>
    </row>
    <row r="244" spans="1:10" x14ac:dyDescent="0.2">
      <c r="A244" t="s">
        <v>545</v>
      </c>
      <c r="B244" t="s">
        <v>377</v>
      </c>
      <c r="C244" s="31">
        <v>2850</v>
      </c>
      <c r="D244" s="31">
        <v>3800</v>
      </c>
      <c r="E244" s="31">
        <v>3800</v>
      </c>
      <c r="F244" s="31">
        <v>3800</v>
      </c>
      <c r="G244" s="31">
        <v>3800</v>
      </c>
      <c r="H244" s="32">
        <v>3800</v>
      </c>
      <c r="J244" s="18"/>
    </row>
    <row r="245" spans="1:10" x14ac:dyDescent="0.2">
      <c r="A245" t="s">
        <v>385</v>
      </c>
      <c r="B245" t="s">
        <v>122</v>
      </c>
      <c r="C245" s="31">
        <v>0</v>
      </c>
      <c r="D245" s="31">
        <v>0</v>
      </c>
      <c r="E245" s="31">
        <v>0</v>
      </c>
      <c r="F245" s="31"/>
      <c r="G245" s="31"/>
      <c r="H245" s="32">
        <v>0</v>
      </c>
    </row>
    <row r="246" spans="1:10" x14ac:dyDescent="0.2">
      <c r="B246" t="s">
        <v>16</v>
      </c>
      <c r="C246" s="33">
        <f>SUM(C225:C245)</f>
        <v>43360.729999999996</v>
      </c>
      <c r="D246" s="33">
        <f t="shared" ref="D246:H246" si="9">SUM(D225:D245)</f>
        <v>50555</v>
      </c>
      <c r="E246" s="33">
        <f t="shared" si="9"/>
        <v>13086</v>
      </c>
      <c r="F246" s="33">
        <f t="shared" si="9"/>
        <v>10800</v>
      </c>
      <c r="G246" s="33">
        <f t="shared" si="9"/>
        <v>10800</v>
      </c>
      <c r="H246" s="33">
        <f t="shared" si="9"/>
        <v>7375</v>
      </c>
    </row>
    <row r="247" spans="1:10" x14ac:dyDescent="0.2">
      <c r="C247" s="31"/>
      <c r="D247" s="31"/>
      <c r="E247" s="31"/>
      <c r="F247" s="31"/>
      <c r="G247" s="31"/>
      <c r="H247" s="32"/>
    </row>
    <row r="248" spans="1:10" x14ac:dyDescent="0.2">
      <c r="C248" s="31"/>
      <c r="D248" s="31"/>
      <c r="E248" s="31"/>
      <c r="F248" s="31"/>
      <c r="G248" s="31"/>
      <c r="H248" s="32"/>
    </row>
    <row r="249" spans="1:10" x14ac:dyDescent="0.2">
      <c r="B249" t="s">
        <v>77</v>
      </c>
      <c r="C249" s="31"/>
      <c r="D249" s="31"/>
      <c r="E249" s="31"/>
      <c r="F249" s="31"/>
      <c r="G249" s="31"/>
      <c r="H249" s="32"/>
    </row>
    <row r="250" spans="1:10" x14ac:dyDescent="0.2">
      <c r="A250" t="s">
        <v>299</v>
      </c>
      <c r="B250" t="s">
        <v>300</v>
      </c>
      <c r="C250" s="31">
        <v>11074</v>
      </c>
      <c r="D250" s="31">
        <v>11000</v>
      </c>
      <c r="E250" s="31">
        <v>10000</v>
      </c>
      <c r="F250" s="31">
        <v>10000</v>
      </c>
      <c r="G250" s="31">
        <v>10000</v>
      </c>
      <c r="H250" s="32">
        <v>0</v>
      </c>
      <c r="I250" s="21"/>
      <c r="J250" s="18"/>
    </row>
    <row r="251" spans="1:10" x14ac:dyDescent="0.2">
      <c r="A251" t="s">
        <v>301</v>
      </c>
      <c r="B251" t="s">
        <v>302</v>
      </c>
      <c r="C251" s="31">
        <v>7824.4</v>
      </c>
      <c r="D251" s="31">
        <v>8000</v>
      </c>
      <c r="E251" s="31">
        <v>7000</v>
      </c>
      <c r="F251" s="31">
        <v>15000</v>
      </c>
      <c r="G251" s="31">
        <v>15000</v>
      </c>
      <c r="H251" s="32">
        <v>10000</v>
      </c>
      <c r="J251" s="18"/>
    </row>
    <row r="252" spans="1:10" x14ac:dyDescent="0.2">
      <c r="A252" t="s">
        <v>303</v>
      </c>
      <c r="B252" t="s">
        <v>304</v>
      </c>
      <c r="C252" s="31">
        <v>0</v>
      </c>
      <c r="D252" s="31">
        <v>80000</v>
      </c>
      <c r="E252" s="31">
        <v>0</v>
      </c>
      <c r="F252" s="31"/>
      <c r="G252" s="31">
        <v>32000</v>
      </c>
      <c r="H252" s="32">
        <v>32000</v>
      </c>
      <c r="J252" s="18"/>
    </row>
    <row r="253" spans="1:10" x14ac:dyDescent="0.2">
      <c r="A253" t="s">
        <v>305</v>
      </c>
      <c r="B253" t="s">
        <v>306</v>
      </c>
      <c r="C253" s="31">
        <v>0</v>
      </c>
      <c r="D253" s="31">
        <v>0</v>
      </c>
      <c r="E253" s="31">
        <v>0</v>
      </c>
      <c r="F253" s="31">
        <v>32000</v>
      </c>
      <c r="G253" s="31"/>
      <c r="H253" s="32">
        <v>0</v>
      </c>
      <c r="I253" s="21"/>
    </row>
    <row r="254" spans="1:10" x14ac:dyDescent="0.2">
      <c r="B254" t="s">
        <v>16</v>
      </c>
      <c r="C254" s="33">
        <f t="shared" ref="C254:H254" si="10">SUM(C250:C253)</f>
        <v>18898.400000000001</v>
      </c>
      <c r="D254" s="33">
        <f t="shared" si="10"/>
        <v>99000</v>
      </c>
      <c r="E254" s="33">
        <f t="shared" si="10"/>
        <v>17000</v>
      </c>
      <c r="F254" s="33">
        <f t="shared" si="10"/>
        <v>57000</v>
      </c>
      <c r="G254" s="33">
        <f t="shared" si="10"/>
        <v>57000</v>
      </c>
      <c r="H254" s="33">
        <f t="shared" si="10"/>
        <v>42000</v>
      </c>
    </row>
    <row r="255" spans="1:10" x14ac:dyDescent="0.2">
      <c r="C255" s="31"/>
      <c r="D255" s="31"/>
      <c r="E255" s="31"/>
      <c r="F255" s="31"/>
      <c r="G255" s="31"/>
      <c r="H255" s="32"/>
    </row>
    <row r="256" spans="1:10" x14ac:dyDescent="0.2">
      <c r="A256" t="s">
        <v>307</v>
      </c>
      <c r="B256" t="s">
        <v>472</v>
      </c>
      <c r="C256" s="31">
        <v>0</v>
      </c>
      <c r="D256" s="31">
        <v>0</v>
      </c>
      <c r="E256" s="31">
        <v>0</v>
      </c>
      <c r="F256" s="31"/>
      <c r="G256" s="31"/>
      <c r="H256" s="32">
        <v>0</v>
      </c>
    </row>
    <row r="257" spans="1:10" x14ac:dyDescent="0.2">
      <c r="C257" s="31"/>
      <c r="D257" s="31"/>
      <c r="E257" s="31"/>
      <c r="F257" s="31"/>
      <c r="G257" s="31"/>
      <c r="H257" s="32"/>
    </row>
    <row r="258" spans="1:10" x14ac:dyDescent="0.2">
      <c r="B258" s="24" t="s">
        <v>308</v>
      </c>
      <c r="C258" s="34">
        <f t="shared" ref="C258:H258" si="11">SUM(C222,C246,C254,C256)</f>
        <v>398559.80999999994</v>
      </c>
      <c r="D258" s="34">
        <f t="shared" si="11"/>
        <v>476055</v>
      </c>
      <c r="E258" s="34">
        <f t="shared" si="11"/>
        <v>368686</v>
      </c>
      <c r="F258" s="34">
        <f t="shared" si="11"/>
        <v>405800</v>
      </c>
      <c r="G258" s="34">
        <f t="shared" si="11"/>
        <v>405800</v>
      </c>
      <c r="H258" s="34">
        <f t="shared" si="11"/>
        <v>387585</v>
      </c>
    </row>
    <row r="259" spans="1:10" x14ac:dyDescent="0.2">
      <c r="C259" s="31"/>
      <c r="D259" s="31"/>
      <c r="E259" s="31"/>
      <c r="F259" s="31"/>
      <c r="G259" s="31"/>
      <c r="H259" s="32"/>
    </row>
    <row r="260" spans="1:10" x14ac:dyDescent="0.2">
      <c r="B260" s="20" t="s">
        <v>309</v>
      </c>
      <c r="C260" s="35">
        <f t="shared" ref="C260:H260" si="12">SUM(C208)</f>
        <v>602958.92999999993</v>
      </c>
      <c r="D260" s="35">
        <f t="shared" si="12"/>
        <v>912580</v>
      </c>
      <c r="E260" s="35">
        <f t="shared" si="12"/>
        <v>525312</v>
      </c>
      <c r="F260" s="35">
        <f t="shared" si="12"/>
        <v>567113</v>
      </c>
      <c r="G260" s="35">
        <f t="shared" si="12"/>
        <v>603484</v>
      </c>
      <c r="H260" s="35">
        <f t="shared" si="12"/>
        <v>636585</v>
      </c>
    </row>
    <row r="261" spans="1:10" x14ac:dyDescent="0.2">
      <c r="B261" s="20" t="s">
        <v>310</v>
      </c>
      <c r="C261" s="35">
        <f t="shared" ref="C261:H261" si="13">SUM(C258)</f>
        <v>398559.80999999994</v>
      </c>
      <c r="D261" s="35">
        <f t="shared" si="13"/>
        <v>476055</v>
      </c>
      <c r="E261" s="35">
        <f t="shared" si="13"/>
        <v>368686</v>
      </c>
      <c r="F261" s="35">
        <f t="shared" si="13"/>
        <v>405800</v>
      </c>
      <c r="G261" s="35">
        <f t="shared" si="13"/>
        <v>405800</v>
      </c>
      <c r="H261" s="35">
        <f t="shared" si="13"/>
        <v>387585</v>
      </c>
    </row>
    <row r="262" spans="1:10" x14ac:dyDescent="0.2">
      <c r="B262" s="20" t="s">
        <v>127</v>
      </c>
      <c r="C262" s="35">
        <v>0</v>
      </c>
      <c r="D262" s="35"/>
      <c r="E262" s="35">
        <v>15500</v>
      </c>
      <c r="F262" s="35"/>
      <c r="G262" s="35"/>
      <c r="H262" s="35"/>
    </row>
    <row r="263" spans="1:10" x14ac:dyDescent="0.2">
      <c r="B263" s="20" t="s">
        <v>311</v>
      </c>
      <c r="C263" s="35">
        <v>0</v>
      </c>
      <c r="D263" s="35"/>
      <c r="E263" s="35">
        <v>95000</v>
      </c>
      <c r="F263" s="35"/>
      <c r="G263" s="35"/>
      <c r="H263" s="35">
        <v>50000</v>
      </c>
    </row>
    <row r="264" spans="1:10" x14ac:dyDescent="0.2">
      <c r="B264" s="20" t="s">
        <v>312</v>
      </c>
      <c r="C264" s="35">
        <v>0</v>
      </c>
      <c r="D264" s="35"/>
      <c r="E264" s="35">
        <v>136000</v>
      </c>
      <c r="F264" s="35">
        <v>88000</v>
      </c>
      <c r="G264" s="35"/>
      <c r="H264" s="35"/>
    </row>
    <row r="265" spans="1:10" x14ac:dyDescent="0.2">
      <c r="B265" s="20" t="s">
        <v>313</v>
      </c>
      <c r="C265" s="35">
        <v>0</v>
      </c>
      <c r="D265" s="35">
        <v>0</v>
      </c>
      <c r="E265" s="35">
        <v>0</v>
      </c>
      <c r="F265" s="35"/>
      <c r="G265" s="35"/>
      <c r="H265" s="35"/>
    </row>
    <row r="266" spans="1:10" x14ac:dyDescent="0.2">
      <c r="B266" s="20" t="s">
        <v>449</v>
      </c>
      <c r="C266" s="35">
        <v>0</v>
      </c>
      <c r="D266" s="35">
        <v>0</v>
      </c>
      <c r="E266" s="35">
        <v>0</v>
      </c>
      <c r="F266" s="35"/>
      <c r="G266" s="35"/>
      <c r="H266" s="35"/>
    </row>
    <row r="267" spans="1:10" x14ac:dyDescent="0.2">
      <c r="B267" s="28" t="s">
        <v>375</v>
      </c>
      <c r="C267" s="37">
        <f>+C260-C261</f>
        <v>204399.12</v>
      </c>
      <c r="D267" s="37">
        <f t="shared" ref="D267:G267" si="14">+D260-D261</f>
        <v>436525</v>
      </c>
      <c r="E267" s="37">
        <f t="shared" si="14"/>
        <v>156626</v>
      </c>
      <c r="F267" s="37">
        <f t="shared" si="14"/>
        <v>161313</v>
      </c>
      <c r="G267" s="37">
        <f t="shared" si="14"/>
        <v>197684</v>
      </c>
      <c r="H267" s="37">
        <f>+H260-(H261+H262+H263+H264+H265+H266)</f>
        <v>199000</v>
      </c>
      <c r="I267" s="18"/>
    </row>
    <row r="268" spans="1:10" x14ac:dyDescent="0.2">
      <c r="A268" t="s">
        <v>368</v>
      </c>
      <c r="B268" s="20" t="s">
        <v>314</v>
      </c>
      <c r="C268" s="35">
        <v>178412</v>
      </c>
      <c r="D268" s="35">
        <v>189830</v>
      </c>
      <c r="E268" s="35">
        <v>191652</v>
      </c>
      <c r="F268" s="35">
        <v>198968</v>
      </c>
      <c r="G268" s="35">
        <v>197738</v>
      </c>
      <c r="H268" s="40">
        <f>SUM(H267)</f>
        <v>199000</v>
      </c>
      <c r="I268" s="18"/>
    </row>
    <row r="269" spans="1:10" x14ac:dyDescent="0.2">
      <c r="B269" s="20" t="s">
        <v>315</v>
      </c>
      <c r="C269" s="35">
        <f>SUM(C261:C268)</f>
        <v>781370.92999999993</v>
      </c>
      <c r="D269" s="35">
        <f t="shared" ref="D269:F269" si="15">SUM(D261:D268)</f>
        <v>1102410</v>
      </c>
      <c r="E269" s="35">
        <f t="shared" si="15"/>
        <v>963464</v>
      </c>
      <c r="F269" s="35">
        <f t="shared" si="15"/>
        <v>854081</v>
      </c>
      <c r="G269" s="35">
        <f>SUM(G261:G267)</f>
        <v>603484</v>
      </c>
      <c r="H269" s="35">
        <f>SUM(H261:H267)</f>
        <v>636585</v>
      </c>
      <c r="I269" s="39"/>
    </row>
    <row r="270" spans="1:10" x14ac:dyDescent="0.2">
      <c r="C270" s="31"/>
      <c r="D270" s="31"/>
      <c r="E270" s="31"/>
      <c r="F270" s="31"/>
      <c r="G270" s="31"/>
      <c r="H270" s="32"/>
    </row>
    <row r="271" spans="1:10" x14ac:dyDescent="0.2">
      <c r="B271" s="26" t="s">
        <v>316</v>
      </c>
      <c r="C271" s="38">
        <v>60198410</v>
      </c>
      <c r="D271" s="38">
        <v>60455511</v>
      </c>
      <c r="E271" s="38">
        <v>60841921</v>
      </c>
      <c r="F271" s="38">
        <v>61946875</v>
      </c>
      <c r="G271" s="38">
        <v>61563950</v>
      </c>
      <c r="H271" s="38">
        <v>67427988</v>
      </c>
      <c r="J271" s="18"/>
    </row>
    <row r="272" spans="1:10" x14ac:dyDescent="0.2">
      <c r="B272" s="26"/>
      <c r="C272" s="26"/>
      <c r="D272" s="26"/>
      <c r="E272" s="26"/>
      <c r="F272" s="26"/>
      <c r="G272" s="26"/>
      <c r="H272" s="26"/>
    </row>
    <row r="273" spans="2:8" x14ac:dyDescent="0.2">
      <c r="B273" s="26" t="s">
        <v>317</v>
      </c>
      <c r="C273" s="26">
        <v>2.8573</v>
      </c>
      <c r="D273" s="27">
        <v>3.14</v>
      </c>
      <c r="E273" s="27">
        <v>3.15</v>
      </c>
      <c r="F273" s="27">
        <v>3.211913</v>
      </c>
      <c r="G273" s="27">
        <v>3.211913</v>
      </c>
      <c r="H273" s="27">
        <v>3.211913</v>
      </c>
    </row>
    <row r="274" spans="2:8" x14ac:dyDescent="0.2">
      <c r="G274" s="18"/>
    </row>
    <row r="275" spans="2:8" x14ac:dyDescent="0.2">
      <c r="G275" s="18"/>
    </row>
    <row r="276" spans="2:8" x14ac:dyDescent="0.2">
      <c r="D276" s="18"/>
      <c r="G276" s="18"/>
    </row>
    <row r="277" spans="2:8" x14ac:dyDescent="0.2">
      <c r="G277" s="41"/>
    </row>
  </sheetData>
  <sortState ref="A198:M204">
    <sortCondition ref="A198:A204"/>
  </sortState>
  <phoneticPr fontId="2" type="noConversion"/>
  <pageMargins left="0.75" right="0.75" top="1" bottom="0.75" header="0.5" footer="0.5"/>
  <pageSetup scale="83" fitToHeight="0" orientation="portrait" r:id="rId1"/>
  <headerFooter alignWithMargins="0">
    <oddHeader>&amp;A</oddHeader>
    <oddFooter>Page &amp;P</oddFooter>
  </headerFooter>
  <rowBreaks count="4" manualBreakCount="4">
    <brk id="48" max="7" man="1"/>
    <brk id="100" max="7" man="1"/>
    <brk id="152" max="7" man="1"/>
    <brk id="21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zoomScale="140" zoomScaleNormal="140" workbookViewId="0">
      <pane xSplit="2" ySplit="4" topLeftCell="C74" activePane="bottomRight" state="frozen"/>
      <selection activeCell="J199" sqref="J199"/>
      <selection pane="topRight" activeCell="J199" sqref="J199"/>
      <selection pane="bottomLeft" activeCell="J199" sqref="J199"/>
      <selection pane="bottomRight" activeCell="J199" sqref="J199"/>
    </sheetView>
  </sheetViews>
  <sheetFormatPr defaultRowHeight="12.75" x14ac:dyDescent="0.2"/>
  <cols>
    <col min="2" max="2" width="28.7109375" customWidth="1"/>
    <col min="3" max="3" width="10.85546875" customWidth="1"/>
    <col min="4" max="4" width="12.5703125" customWidth="1"/>
    <col min="5" max="5" width="12" customWidth="1"/>
  </cols>
  <sheetData>
    <row r="1" spans="1:10" ht="13.5" customHeight="1" x14ac:dyDescent="0.2">
      <c r="A1" s="43" t="s">
        <v>0</v>
      </c>
    </row>
    <row r="2" spans="1:10" x14ac:dyDescent="0.2">
      <c r="A2" s="2" t="s">
        <v>1</v>
      </c>
    </row>
    <row r="3" spans="1:10" x14ac:dyDescent="0.2">
      <c r="C3" s="5" t="s">
        <v>473</v>
      </c>
      <c r="D3" s="5" t="s">
        <v>509</v>
      </c>
      <c r="E3" s="5" t="s">
        <v>521</v>
      </c>
      <c r="F3" t="s">
        <v>526</v>
      </c>
      <c r="G3" t="s">
        <v>527</v>
      </c>
      <c r="H3" s="18" t="s">
        <v>532</v>
      </c>
    </row>
    <row r="4" spans="1:10" x14ac:dyDescent="0.2">
      <c r="A4" t="s">
        <v>2</v>
      </c>
      <c r="B4" t="s">
        <v>3</v>
      </c>
      <c r="C4" t="s">
        <v>136</v>
      </c>
      <c r="D4" t="s">
        <v>136</v>
      </c>
      <c r="E4" t="s">
        <v>136</v>
      </c>
      <c r="F4" t="s">
        <v>136</v>
      </c>
      <c r="G4" t="s">
        <v>136</v>
      </c>
      <c r="H4" s="18" t="s">
        <v>136</v>
      </c>
    </row>
    <row r="5" spans="1:10" x14ac:dyDescent="0.2">
      <c r="B5" t="s">
        <v>7</v>
      </c>
    </row>
    <row r="6" spans="1:10" x14ac:dyDescent="0.2">
      <c r="A6" t="s">
        <v>539</v>
      </c>
      <c r="B6" t="s">
        <v>8</v>
      </c>
      <c r="C6">
        <v>4427.68</v>
      </c>
      <c r="D6">
        <v>6000</v>
      </c>
      <c r="E6">
        <v>6000</v>
      </c>
      <c r="F6">
        <v>6000</v>
      </c>
      <c r="G6">
        <v>6000</v>
      </c>
      <c r="H6">
        <v>6500</v>
      </c>
    </row>
    <row r="7" spans="1:10" x14ac:dyDescent="0.2">
      <c r="A7" t="s">
        <v>9</v>
      </c>
      <c r="B7" t="s">
        <v>10</v>
      </c>
      <c r="C7">
        <v>1756</v>
      </c>
      <c r="D7">
        <v>650</v>
      </c>
      <c r="E7">
        <v>650</v>
      </c>
      <c r="F7">
        <v>1600</v>
      </c>
      <c r="G7">
        <v>1600</v>
      </c>
      <c r="H7">
        <v>1100</v>
      </c>
    </row>
    <row r="8" spans="1:10" x14ac:dyDescent="0.2">
      <c r="A8" t="s">
        <v>12</v>
      </c>
      <c r="B8" t="s">
        <v>13</v>
      </c>
      <c r="C8">
        <v>1281</v>
      </c>
      <c r="D8">
        <v>1625</v>
      </c>
      <c r="E8">
        <v>1625</v>
      </c>
      <c r="F8">
        <v>2000</v>
      </c>
      <c r="G8">
        <v>2500</v>
      </c>
      <c r="H8" s="18">
        <v>2500</v>
      </c>
      <c r="I8" s="18"/>
    </row>
    <row r="9" spans="1:10" x14ac:dyDescent="0.2">
      <c r="A9" t="s">
        <v>14</v>
      </c>
      <c r="B9" t="s">
        <v>15</v>
      </c>
      <c r="C9">
        <v>0</v>
      </c>
      <c r="D9">
        <v>0</v>
      </c>
      <c r="E9">
        <v>0</v>
      </c>
    </row>
    <row r="10" spans="1:10" x14ac:dyDescent="0.2">
      <c r="B10" t="s">
        <v>16</v>
      </c>
      <c r="C10" s="23">
        <f>SUM(C6:C9)</f>
        <v>7464.68</v>
      </c>
      <c r="D10" s="23">
        <f t="shared" ref="D10:H10" si="0">SUM(D6:D9)</f>
        <v>8275</v>
      </c>
      <c r="E10" s="23">
        <f t="shared" si="0"/>
        <v>8275</v>
      </c>
      <c r="F10" s="23">
        <f t="shared" si="0"/>
        <v>9600</v>
      </c>
      <c r="G10" s="23">
        <f t="shared" si="0"/>
        <v>10100</v>
      </c>
      <c r="H10" s="23">
        <f t="shared" si="0"/>
        <v>10100</v>
      </c>
    </row>
    <row r="11" spans="1:10" ht="13.5" customHeight="1" x14ac:dyDescent="0.2"/>
    <row r="12" spans="1:10" x14ac:dyDescent="0.2">
      <c r="A12" t="s">
        <v>17</v>
      </c>
      <c r="B12" t="s">
        <v>18</v>
      </c>
      <c r="C12">
        <v>0</v>
      </c>
      <c r="D12">
        <v>2630</v>
      </c>
      <c r="E12">
        <v>5442</v>
      </c>
      <c r="F12">
        <v>4071</v>
      </c>
      <c r="G12">
        <v>5000</v>
      </c>
      <c r="H12" s="21">
        <v>5000</v>
      </c>
    </row>
    <row r="13" spans="1:10" x14ac:dyDescent="0.2">
      <c r="B13" t="s">
        <v>16</v>
      </c>
      <c r="C13" s="23">
        <f>SUM(C12)</f>
        <v>0</v>
      </c>
      <c r="D13" s="23">
        <f>+D10+D12</f>
        <v>10905</v>
      </c>
      <c r="E13" s="23">
        <f>+E10+E12</f>
        <v>13717</v>
      </c>
      <c r="F13" s="23">
        <v>4071</v>
      </c>
      <c r="G13" s="23">
        <v>5000</v>
      </c>
      <c r="H13" s="23">
        <f>SUM(H12)</f>
        <v>5000</v>
      </c>
    </row>
    <row r="14" spans="1:10" ht="12.75" customHeight="1" x14ac:dyDescent="0.2"/>
    <row r="15" spans="1:10" x14ac:dyDescent="0.2">
      <c r="B15" t="s">
        <v>19</v>
      </c>
    </row>
    <row r="16" spans="1:10" x14ac:dyDescent="0.2">
      <c r="A16" t="s">
        <v>20</v>
      </c>
      <c r="B16" t="s">
        <v>21</v>
      </c>
      <c r="C16">
        <v>3408.98</v>
      </c>
      <c r="D16">
        <v>2250</v>
      </c>
      <c r="E16">
        <v>4642</v>
      </c>
      <c r="F16">
        <v>4700</v>
      </c>
      <c r="G16">
        <v>5700</v>
      </c>
      <c r="H16" s="21">
        <v>5700</v>
      </c>
      <c r="J16" s="18"/>
    </row>
    <row r="17" spans="1:10" x14ac:dyDescent="0.2">
      <c r="A17" t="s">
        <v>22</v>
      </c>
      <c r="B17" t="s">
        <v>23</v>
      </c>
      <c r="C17">
        <v>0</v>
      </c>
      <c r="D17">
        <v>100</v>
      </c>
      <c r="E17">
        <v>100</v>
      </c>
      <c r="F17">
        <v>100</v>
      </c>
      <c r="G17">
        <v>100</v>
      </c>
      <c r="H17">
        <v>100</v>
      </c>
    </row>
    <row r="18" spans="1:10" x14ac:dyDescent="0.2">
      <c r="A18" t="s">
        <v>24</v>
      </c>
      <c r="B18" t="s">
        <v>25</v>
      </c>
      <c r="C18">
        <v>3694.57</v>
      </c>
      <c r="D18">
        <v>3500</v>
      </c>
      <c r="E18">
        <v>3500</v>
      </c>
      <c r="F18">
        <v>3500</v>
      </c>
      <c r="G18">
        <v>3500</v>
      </c>
      <c r="H18">
        <v>3500</v>
      </c>
    </row>
    <row r="19" spans="1:10" x14ac:dyDescent="0.2">
      <c r="B19" t="s">
        <v>16</v>
      </c>
      <c r="C19" s="23">
        <f>SUM(C16:C18)</f>
        <v>7103.55</v>
      </c>
      <c r="D19" s="23">
        <f t="shared" ref="D19:H19" si="1">SUM(D16:D18)</f>
        <v>5850</v>
      </c>
      <c r="E19" s="23">
        <f t="shared" si="1"/>
        <v>8242</v>
      </c>
      <c r="F19" s="23">
        <f t="shared" si="1"/>
        <v>8300</v>
      </c>
      <c r="G19" s="23">
        <f t="shared" si="1"/>
        <v>9300</v>
      </c>
      <c r="H19" s="23">
        <f t="shared" si="1"/>
        <v>9300</v>
      </c>
    </row>
    <row r="20" spans="1:10" ht="15" customHeight="1" x14ac:dyDescent="0.2"/>
    <row r="21" spans="1:10" x14ac:dyDescent="0.2">
      <c r="B21" t="s">
        <v>26</v>
      </c>
    </row>
    <row r="22" spans="1:10" x14ac:dyDescent="0.2">
      <c r="A22" t="s">
        <v>27</v>
      </c>
      <c r="B22" t="s">
        <v>21</v>
      </c>
      <c r="C22">
        <v>44022.04</v>
      </c>
      <c r="D22">
        <v>57536</v>
      </c>
      <c r="E22">
        <v>58795</v>
      </c>
      <c r="F22">
        <v>52505</v>
      </c>
      <c r="G22">
        <v>56491</v>
      </c>
      <c r="H22" s="21">
        <v>67170</v>
      </c>
    </row>
    <row r="23" spans="1:10" x14ac:dyDescent="0.2">
      <c r="A23" t="s">
        <v>28</v>
      </c>
      <c r="B23" t="s">
        <v>23</v>
      </c>
      <c r="C23">
        <v>0</v>
      </c>
      <c r="D23">
        <v>2500</v>
      </c>
      <c r="E23">
        <v>500</v>
      </c>
      <c r="F23">
        <v>10000</v>
      </c>
      <c r="G23">
        <v>9000</v>
      </c>
      <c r="H23">
        <v>9000</v>
      </c>
      <c r="J23" s="18"/>
    </row>
    <row r="24" spans="1:10" x14ac:dyDescent="0.2">
      <c r="A24" t="s">
        <v>406</v>
      </c>
      <c r="B24" t="s">
        <v>402</v>
      </c>
      <c r="C24">
        <v>16002.45</v>
      </c>
      <c r="D24">
        <v>25000</v>
      </c>
      <c r="E24">
        <v>20000</v>
      </c>
      <c r="F24">
        <v>21000</v>
      </c>
      <c r="G24">
        <v>21000</v>
      </c>
      <c r="H24">
        <v>22000</v>
      </c>
    </row>
    <row r="25" spans="1:10" x14ac:dyDescent="0.2">
      <c r="A25" t="s">
        <v>401</v>
      </c>
      <c r="B25" t="s">
        <v>403</v>
      </c>
      <c r="C25">
        <v>9217.64</v>
      </c>
      <c r="D25">
        <v>10500</v>
      </c>
      <c r="E25">
        <v>10500</v>
      </c>
      <c r="F25">
        <v>11500</v>
      </c>
      <c r="G25">
        <v>11500</v>
      </c>
      <c r="H25">
        <v>16000</v>
      </c>
    </row>
    <row r="26" spans="1:10" x14ac:dyDescent="0.2">
      <c r="A26" t="s">
        <v>404</v>
      </c>
      <c r="B26" t="s">
        <v>405</v>
      </c>
      <c r="C26">
        <v>1083.6300000000001</v>
      </c>
      <c r="D26">
        <v>2000</v>
      </c>
      <c r="E26">
        <v>2000</v>
      </c>
      <c r="F26">
        <v>1000</v>
      </c>
      <c r="G26">
        <v>1000</v>
      </c>
      <c r="H26">
        <v>500</v>
      </c>
    </row>
    <row r="27" spans="1:10" x14ac:dyDescent="0.2">
      <c r="B27" t="s">
        <v>16</v>
      </c>
      <c r="C27" s="23">
        <f>SUM(C22:C26)</f>
        <v>70325.760000000009</v>
      </c>
      <c r="D27" s="23">
        <f t="shared" ref="D27:G27" si="2">SUM(D22:D26)</f>
        <v>97536</v>
      </c>
      <c r="E27" s="23">
        <f t="shared" si="2"/>
        <v>91795</v>
      </c>
      <c r="F27" s="23">
        <f t="shared" si="2"/>
        <v>96005</v>
      </c>
      <c r="G27" s="23">
        <f t="shared" si="2"/>
        <v>98991</v>
      </c>
      <c r="H27" s="23">
        <f>SUM(H22:H26)</f>
        <v>114670</v>
      </c>
    </row>
    <row r="28" spans="1:10" ht="14.25" customHeight="1" x14ac:dyDescent="0.2"/>
    <row r="29" spans="1:10" x14ac:dyDescent="0.2">
      <c r="B29" t="s">
        <v>29</v>
      </c>
    </row>
    <row r="30" spans="1:10" x14ac:dyDescent="0.2">
      <c r="A30" t="s">
        <v>30</v>
      </c>
      <c r="B30" t="s">
        <v>23</v>
      </c>
      <c r="C30">
        <v>0</v>
      </c>
      <c r="D30">
        <v>0</v>
      </c>
      <c r="E30">
        <v>0</v>
      </c>
      <c r="H30">
        <v>1000</v>
      </c>
    </row>
    <row r="31" spans="1:10" x14ac:dyDescent="0.2">
      <c r="A31" t="s">
        <v>407</v>
      </c>
      <c r="B31" t="s">
        <v>25</v>
      </c>
      <c r="C31">
        <v>2428.19</v>
      </c>
      <c r="D31">
        <v>2000</v>
      </c>
      <c r="E31">
        <v>2000</v>
      </c>
      <c r="F31">
        <v>1500</v>
      </c>
      <c r="G31">
        <v>3500</v>
      </c>
      <c r="H31">
        <v>3000</v>
      </c>
    </row>
    <row r="32" spans="1:10" x14ac:dyDescent="0.2">
      <c r="B32" t="s">
        <v>16</v>
      </c>
      <c r="C32" s="23">
        <f>SUM(C30:C31)</f>
        <v>2428.19</v>
      </c>
      <c r="D32" s="23">
        <f>SUM(D30:D31)</f>
        <v>2000</v>
      </c>
      <c r="E32" s="23">
        <f>SUM(E30:E31)</f>
        <v>2000</v>
      </c>
      <c r="F32" s="23">
        <v>1500</v>
      </c>
      <c r="G32" s="23">
        <v>3500</v>
      </c>
      <c r="H32" s="23">
        <f>SUM(H30:H31)</f>
        <v>4000</v>
      </c>
    </row>
    <row r="33" spans="1:10" ht="9" customHeight="1" x14ac:dyDescent="0.2"/>
    <row r="34" spans="1:10" x14ac:dyDescent="0.2">
      <c r="B34" t="s">
        <v>31</v>
      </c>
    </row>
    <row r="35" spans="1:10" x14ac:dyDescent="0.2">
      <c r="A35" t="s">
        <v>32</v>
      </c>
      <c r="B35" t="s">
        <v>23</v>
      </c>
      <c r="C35">
        <v>3175.24</v>
      </c>
      <c r="D35">
        <v>10500</v>
      </c>
      <c r="E35">
        <v>10500</v>
      </c>
      <c r="F35">
        <v>4000</v>
      </c>
      <c r="G35">
        <v>0</v>
      </c>
      <c r="H35">
        <v>6000</v>
      </c>
      <c r="J35" s="18"/>
    </row>
    <row r="36" spans="1:10" x14ac:dyDescent="0.2">
      <c r="A36" t="s">
        <v>33</v>
      </c>
      <c r="B36" t="s">
        <v>25</v>
      </c>
      <c r="C36">
        <v>2440.42</v>
      </c>
      <c r="D36">
        <v>3500</v>
      </c>
      <c r="E36">
        <v>3500</v>
      </c>
      <c r="F36">
        <v>10000</v>
      </c>
      <c r="G36">
        <v>10000</v>
      </c>
      <c r="H36">
        <v>10000</v>
      </c>
    </row>
    <row r="37" spans="1:10" x14ac:dyDescent="0.2">
      <c r="B37" t="s">
        <v>16</v>
      </c>
      <c r="C37" s="23">
        <f>SUM(C35:C36)</f>
        <v>5615.66</v>
      </c>
      <c r="D37" s="23">
        <f>SUM(D35:D36)</f>
        <v>14000</v>
      </c>
      <c r="E37" s="23">
        <f>SUM(E35:E36)</f>
        <v>14000</v>
      </c>
      <c r="F37" s="23">
        <v>14000</v>
      </c>
      <c r="G37" s="23">
        <v>10000</v>
      </c>
      <c r="H37" s="23">
        <f>SUM(H35:H36)</f>
        <v>16000</v>
      </c>
    </row>
    <row r="38" spans="1:10" ht="8.25" customHeight="1" x14ac:dyDescent="0.2"/>
    <row r="39" spans="1:10" x14ac:dyDescent="0.2">
      <c r="B39" t="s">
        <v>34</v>
      </c>
    </row>
    <row r="40" spans="1:10" x14ac:dyDescent="0.2">
      <c r="A40" t="s">
        <v>35</v>
      </c>
      <c r="B40" t="s">
        <v>36</v>
      </c>
      <c r="C40">
        <v>9679.4</v>
      </c>
      <c r="D40">
        <v>13551</v>
      </c>
      <c r="E40">
        <v>9718</v>
      </c>
      <c r="F40">
        <v>7774</v>
      </c>
      <c r="G40">
        <v>8000</v>
      </c>
      <c r="H40" s="21">
        <v>12500</v>
      </c>
    </row>
    <row r="41" spans="1:10" x14ac:dyDescent="0.2">
      <c r="A41" t="s">
        <v>37</v>
      </c>
      <c r="B41" t="s">
        <v>38</v>
      </c>
      <c r="C41">
        <v>3539.82</v>
      </c>
      <c r="D41">
        <v>4600</v>
      </c>
      <c r="E41">
        <v>4854</v>
      </c>
      <c r="F41">
        <v>3953</v>
      </c>
      <c r="G41">
        <v>4200</v>
      </c>
      <c r="H41" s="21">
        <v>5223</v>
      </c>
    </row>
    <row r="42" spans="1:10" x14ac:dyDescent="0.2">
      <c r="A42" t="s">
        <v>39</v>
      </c>
      <c r="B42" t="s">
        <v>40</v>
      </c>
      <c r="C42">
        <v>898</v>
      </c>
      <c r="D42">
        <v>1200</v>
      </c>
      <c r="E42">
        <v>1200</v>
      </c>
      <c r="F42">
        <v>960</v>
      </c>
      <c r="G42">
        <v>1000</v>
      </c>
      <c r="H42">
        <v>1000</v>
      </c>
    </row>
    <row r="43" spans="1:10" x14ac:dyDescent="0.2">
      <c r="A43" t="s">
        <v>41</v>
      </c>
      <c r="B43" t="s">
        <v>42</v>
      </c>
      <c r="C43">
        <v>59.32</v>
      </c>
      <c r="D43">
        <v>120</v>
      </c>
      <c r="E43">
        <v>120</v>
      </c>
      <c r="H43">
        <v>250</v>
      </c>
    </row>
    <row r="44" spans="1:10" x14ac:dyDescent="0.2">
      <c r="A44" t="s">
        <v>43</v>
      </c>
      <c r="B44" t="s">
        <v>44</v>
      </c>
      <c r="C44">
        <v>17883.37</v>
      </c>
      <c r="D44">
        <v>24063</v>
      </c>
      <c r="E44">
        <v>24348</v>
      </c>
      <c r="F44">
        <v>22000</v>
      </c>
      <c r="G44">
        <v>22500</v>
      </c>
      <c r="H44">
        <v>25000</v>
      </c>
    </row>
    <row r="45" spans="1:10" x14ac:dyDescent="0.2">
      <c r="A45" t="s">
        <v>475</v>
      </c>
      <c r="B45" t="s">
        <v>474</v>
      </c>
      <c r="C45">
        <v>857.39</v>
      </c>
      <c r="D45">
        <v>1000</v>
      </c>
      <c r="E45">
        <v>1000</v>
      </c>
      <c r="F45">
        <v>1000</v>
      </c>
      <c r="G45">
        <v>1000</v>
      </c>
      <c r="H45">
        <v>667</v>
      </c>
      <c r="J45" s="18"/>
    </row>
    <row r="46" spans="1:10" x14ac:dyDescent="0.2">
      <c r="B46" t="s">
        <v>16</v>
      </c>
      <c r="C46" s="23">
        <f>SUM(C40:C45)</f>
        <v>32917.299999999996</v>
      </c>
      <c r="D46" s="23">
        <f>SUM(D40:D45)</f>
        <v>44534</v>
      </c>
      <c r="E46" s="23">
        <f>SUM(E40:E45)</f>
        <v>41240</v>
      </c>
      <c r="F46" s="23">
        <v>35687</v>
      </c>
      <c r="G46" s="23">
        <v>36700</v>
      </c>
      <c r="H46" s="23">
        <f>SUM(H40:H45)</f>
        <v>44640</v>
      </c>
    </row>
    <row r="47" spans="1:10" ht="12.75" customHeight="1" x14ac:dyDescent="0.2"/>
    <row r="48" spans="1:10" x14ac:dyDescent="0.2">
      <c r="B48" t="s">
        <v>380</v>
      </c>
    </row>
    <row r="49" spans="1:9" x14ac:dyDescent="0.2">
      <c r="A49" t="s">
        <v>47</v>
      </c>
      <c r="B49" t="s">
        <v>48</v>
      </c>
      <c r="C49">
        <v>50000</v>
      </c>
      <c r="D49">
        <v>55000</v>
      </c>
      <c r="E49">
        <v>55000</v>
      </c>
      <c r="F49">
        <v>60000</v>
      </c>
      <c r="G49">
        <v>60000</v>
      </c>
      <c r="H49">
        <v>65000</v>
      </c>
    </row>
    <row r="50" spans="1:9" x14ac:dyDescent="0.2">
      <c r="A50" t="s">
        <v>49</v>
      </c>
      <c r="B50" t="s">
        <v>50</v>
      </c>
      <c r="C50">
        <v>93375.039999999994</v>
      </c>
      <c r="D50">
        <v>91900</v>
      </c>
      <c r="E50" s="6">
        <v>90213</v>
      </c>
      <c r="F50">
        <v>88513</v>
      </c>
      <c r="G50">
        <v>86703</v>
      </c>
      <c r="H50">
        <v>84876</v>
      </c>
    </row>
    <row r="51" spans="1:9" x14ac:dyDescent="0.2">
      <c r="B51" t="s">
        <v>16</v>
      </c>
      <c r="C51" s="23">
        <f>SUM(C49:C50)</f>
        <v>143375.03999999998</v>
      </c>
      <c r="D51" s="23">
        <f>SUM(D49:D50)</f>
        <v>146900</v>
      </c>
      <c r="E51" s="29">
        <f>SUM(E49:E50)</f>
        <v>145213</v>
      </c>
      <c r="F51" s="23">
        <v>148513</v>
      </c>
      <c r="G51" s="23">
        <v>146703</v>
      </c>
      <c r="H51" s="23">
        <f>SUM(H49:H50)</f>
        <v>149876</v>
      </c>
    </row>
    <row r="52" spans="1:9" ht="13.5" customHeight="1" x14ac:dyDescent="0.2"/>
    <row r="53" spans="1:9" x14ac:dyDescent="0.2">
      <c r="B53" t="s">
        <v>381</v>
      </c>
    </row>
    <row r="54" spans="1:9" x14ac:dyDescent="0.2">
      <c r="A54" t="s">
        <v>382</v>
      </c>
      <c r="B54" t="s">
        <v>48</v>
      </c>
      <c r="C54">
        <v>0</v>
      </c>
      <c r="D54">
        <v>0</v>
      </c>
      <c r="E54">
        <v>0</v>
      </c>
      <c r="H54">
        <v>0</v>
      </c>
    </row>
    <row r="55" spans="1:9" x14ac:dyDescent="0.2">
      <c r="A55" t="s">
        <v>383</v>
      </c>
      <c r="B55" t="s">
        <v>50</v>
      </c>
      <c r="C55">
        <v>0</v>
      </c>
      <c r="D55">
        <v>0</v>
      </c>
      <c r="E55">
        <v>0</v>
      </c>
      <c r="H55">
        <v>0</v>
      </c>
    </row>
    <row r="56" spans="1:9" x14ac:dyDescent="0.2">
      <c r="B56" t="s">
        <v>16</v>
      </c>
      <c r="C56" s="23">
        <f>SUM(C54:C55)</f>
        <v>0</v>
      </c>
      <c r="D56" s="23">
        <f>SUM(D54:D55)</f>
        <v>0</v>
      </c>
      <c r="E56" s="23">
        <f>+E54+E55</f>
        <v>0</v>
      </c>
      <c r="F56" s="23"/>
      <c r="G56" s="23"/>
      <c r="H56" s="23">
        <f>SUM(H54:H55)</f>
        <v>0</v>
      </c>
    </row>
    <row r="57" spans="1:9" ht="9.75" customHeight="1" x14ac:dyDescent="0.2"/>
    <row r="58" spans="1:9" x14ac:dyDescent="0.2">
      <c r="B58" t="s">
        <v>51</v>
      </c>
    </row>
    <row r="59" spans="1:9" x14ac:dyDescent="0.2">
      <c r="A59" t="s">
        <v>52</v>
      </c>
      <c r="B59" t="s">
        <v>53</v>
      </c>
      <c r="C59">
        <v>0</v>
      </c>
      <c r="D59">
        <v>15000</v>
      </c>
      <c r="E59">
        <v>15000</v>
      </c>
      <c r="G59">
        <v>0</v>
      </c>
      <c r="H59">
        <v>0</v>
      </c>
    </row>
    <row r="60" spans="1:9" x14ac:dyDescent="0.2">
      <c r="A60" t="s">
        <v>54</v>
      </c>
      <c r="B60" t="s">
        <v>426</v>
      </c>
      <c r="C60">
        <v>0</v>
      </c>
      <c r="D60">
        <v>0</v>
      </c>
      <c r="E60">
        <v>0</v>
      </c>
      <c r="F60">
        <v>50706</v>
      </c>
      <c r="G60">
        <v>0</v>
      </c>
      <c r="H60">
        <v>0</v>
      </c>
      <c r="I60" s="18"/>
    </row>
    <row r="61" spans="1:9" x14ac:dyDescent="0.2">
      <c r="B61" t="s">
        <v>16</v>
      </c>
      <c r="C61" s="23">
        <f>SUM(C59:C60)</f>
        <v>0</v>
      </c>
      <c r="D61" s="23">
        <f t="shared" ref="D61:H61" si="3">SUM(D59:D60)</f>
        <v>15000</v>
      </c>
      <c r="E61" s="23">
        <f t="shared" si="3"/>
        <v>15000</v>
      </c>
      <c r="F61" s="23">
        <f t="shared" si="3"/>
        <v>50706</v>
      </c>
      <c r="G61" s="23">
        <f t="shared" si="3"/>
        <v>0</v>
      </c>
      <c r="H61" s="23">
        <f t="shared" si="3"/>
        <v>0</v>
      </c>
    </row>
    <row r="62" spans="1:9" ht="8.25" customHeight="1" x14ac:dyDescent="0.2"/>
    <row r="63" spans="1:9" x14ac:dyDescent="0.2">
      <c r="B63" s="24" t="s">
        <v>55</v>
      </c>
      <c r="C63" s="24">
        <f t="shared" ref="C63:H63" si="4">SUM(C10,C13,C19,C27,C32,C37,C46,C51,C56,C61)</f>
        <v>269230.18</v>
      </c>
      <c r="D63" s="24">
        <f t="shared" si="4"/>
        <v>345000</v>
      </c>
      <c r="E63" s="24">
        <f t="shared" si="4"/>
        <v>339482</v>
      </c>
      <c r="F63" s="24">
        <f t="shared" si="4"/>
        <v>368382</v>
      </c>
      <c r="G63" s="24">
        <f t="shared" si="4"/>
        <v>320294</v>
      </c>
      <c r="H63" s="24">
        <f t="shared" si="4"/>
        <v>353586</v>
      </c>
    </row>
    <row r="67" spans="1:9" x14ac:dyDescent="0.2">
      <c r="B67" t="s">
        <v>56</v>
      </c>
    </row>
    <row r="68" spans="1:9" x14ac:dyDescent="0.2">
      <c r="B68" t="s">
        <v>57</v>
      </c>
    </row>
    <row r="69" spans="1:9" x14ac:dyDescent="0.2">
      <c r="C69" s="5" t="s">
        <v>473</v>
      </c>
      <c r="D69" s="5" t="s">
        <v>509</v>
      </c>
      <c r="E69" s="5" t="s">
        <v>521</v>
      </c>
      <c r="G69" t="s">
        <v>527</v>
      </c>
      <c r="H69" s="18" t="s">
        <v>532</v>
      </c>
    </row>
    <row r="70" spans="1:9" x14ac:dyDescent="0.2">
      <c r="A70" t="s">
        <v>2</v>
      </c>
      <c r="B70" t="s">
        <v>3</v>
      </c>
      <c r="C70" t="s">
        <v>4</v>
      </c>
      <c r="D70" t="s">
        <v>5</v>
      </c>
      <c r="E70" t="s">
        <v>341</v>
      </c>
    </row>
    <row r="72" spans="1:9" x14ac:dyDescent="0.2">
      <c r="A72" t="s">
        <v>58</v>
      </c>
      <c r="B72" t="s">
        <v>59</v>
      </c>
      <c r="C72">
        <v>246916.06</v>
      </c>
      <c r="D72">
        <v>244892</v>
      </c>
      <c r="E72">
        <v>240000</v>
      </c>
      <c r="F72">
        <v>248000</v>
      </c>
      <c r="G72">
        <v>248000</v>
      </c>
      <c r="H72">
        <v>255000</v>
      </c>
    </row>
    <row r="73" spans="1:9" x14ac:dyDescent="0.2">
      <c r="A73" t="s">
        <v>60</v>
      </c>
      <c r="B73" t="s">
        <v>378</v>
      </c>
      <c r="C73">
        <v>51450.12</v>
      </c>
      <c r="D73">
        <v>43741</v>
      </c>
      <c r="E73">
        <v>24000</v>
      </c>
      <c r="H73">
        <v>50000</v>
      </c>
    </row>
    <row r="74" spans="1:9" x14ac:dyDescent="0.2">
      <c r="A74" t="s">
        <v>61</v>
      </c>
      <c r="B74" t="s">
        <v>62</v>
      </c>
      <c r="C74">
        <v>1350.05</v>
      </c>
      <c r="D74">
        <v>3000</v>
      </c>
      <c r="E74">
        <v>3000</v>
      </c>
      <c r="F74">
        <v>3000</v>
      </c>
      <c r="G74">
        <v>3000</v>
      </c>
      <c r="H74">
        <v>1000</v>
      </c>
    </row>
    <row r="75" spans="1:9" x14ac:dyDescent="0.2">
      <c r="A75" t="s">
        <v>63</v>
      </c>
      <c r="B75" t="s">
        <v>64</v>
      </c>
      <c r="C75">
        <v>226</v>
      </c>
      <c r="D75">
        <v>100</v>
      </c>
      <c r="E75">
        <v>100</v>
      </c>
      <c r="F75">
        <v>200</v>
      </c>
      <c r="G75">
        <v>200</v>
      </c>
      <c r="H75">
        <v>100</v>
      </c>
      <c r="I75" s="18"/>
    </row>
    <row r="76" spans="1:9" x14ac:dyDescent="0.2">
      <c r="A76" t="s">
        <v>65</v>
      </c>
      <c r="B76" t="s">
        <v>66</v>
      </c>
      <c r="C76">
        <v>4614.72</v>
      </c>
      <c r="D76">
        <v>4000</v>
      </c>
      <c r="E76">
        <v>4000</v>
      </c>
      <c r="F76">
        <v>4000</v>
      </c>
      <c r="G76">
        <v>4000</v>
      </c>
      <c r="H76">
        <v>4000</v>
      </c>
    </row>
    <row r="77" spans="1:9" x14ac:dyDescent="0.2">
      <c r="A77" t="s">
        <v>67</v>
      </c>
      <c r="B77" t="s">
        <v>68</v>
      </c>
      <c r="C77">
        <v>15791.6</v>
      </c>
      <c r="D77">
        <v>15792</v>
      </c>
      <c r="E77">
        <v>30430</v>
      </c>
      <c r="F77">
        <v>60176</v>
      </c>
      <c r="G77">
        <v>61000</v>
      </c>
      <c r="H77" s="21">
        <v>33000</v>
      </c>
    </row>
    <row r="78" spans="1:9" x14ac:dyDescent="0.2">
      <c r="A78" t="s">
        <v>69</v>
      </c>
      <c r="B78" t="s">
        <v>70</v>
      </c>
      <c r="C78">
        <v>245.39</v>
      </c>
      <c r="D78">
        <v>200</v>
      </c>
      <c r="E78">
        <v>200</v>
      </c>
      <c r="F78">
        <v>200</v>
      </c>
      <c r="G78">
        <v>200</v>
      </c>
      <c r="H78">
        <v>150</v>
      </c>
    </row>
    <row r="79" spans="1:9" x14ac:dyDescent="0.2">
      <c r="A79" t="s">
        <v>361</v>
      </c>
      <c r="B79" t="s">
        <v>362</v>
      </c>
      <c r="C79">
        <v>203.91</v>
      </c>
      <c r="D79">
        <v>200</v>
      </c>
      <c r="E79">
        <v>200</v>
      </c>
      <c r="F79">
        <v>200</v>
      </c>
      <c r="G79">
        <v>200</v>
      </c>
      <c r="H79">
        <v>100</v>
      </c>
    </row>
    <row r="80" spans="1:9" x14ac:dyDescent="0.2">
      <c r="A80" t="s">
        <v>379</v>
      </c>
      <c r="B80" t="s">
        <v>118</v>
      </c>
      <c r="C80">
        <v>0</v>
      </c>
      <c r="D80">
        <v>0</v>
      </c>
      <c r="E80">
        <v>0</v>
      </c>
      <c r="H80">
        <v>0</v>
      </c>
    </row>
    <row r="81" spans="1:8" x14ac:dyDescent="0.2">
      <c r="A81" t="s">
        <v>71</v>
      </c>
      <c r="B81" t="s">
        <v>72</v>
      </c>
      <c r="C81">
        <v>0</v>
      </c>
      <c r="D81">
        <v>0</v>
      </c>
      <c r="E81">
        <v>0</v>
      </c>
      <c r="H81">
        <v>0</v>
      </c>
    </row>
    <row r="82" spans="1:8" x14ac:dyDescent="0.2">
      <c r="A82" t="s">
        <v>73</v>
      </c>
      <c r="B82" t="s">
        <v>74</v>
      </c>
      <c r="C82">
        <v>0</v>
      </c>
      <c r="D82">
        <v>0</v>
      </c>
      <c r="E82">
        <v>0</v>
      </c>
      <c r="H82">
        <v>0</v>
      </c>
    </row>
    <row r="83" spans="1:8" x14ac:dyDescent="0.2">
      <c r="A83" t="s">
        <v>75</v>
      </c>
      <c r="B83" t="s">
        <v>76</v>
      </c>
      <c r="C83">
        <v>0</v>
      </c>
      <c r="D83">
        <v>0</v>
      </c>
      <c r="E83">
        <v>0</v>
      </c>
      <c r="H83">
        <v>0</v>
      </c>
    </row>
    <row r="84" spans="1:8" x14ac:dyDescent="0.2">
      <c r="A84" t="s">
        <v>78</v>
      </c>
      <c r="B84" t="s">
        <v>79</v>
      </c>
      <c r="C84">
        <v>0</v>
      </c>
      <c r="D84">
        <v>0</v>
      </c>
      <c r="E84">
        <v>0</v>
      </c>
      <c r="H84">
        <v>0</v>
      </c>
    </row>
    <row r="86" spans="1:8" x14ac:dyDescent="0.2">
      <c r="B86" t="s">
        <v>80</v>
      </c>
      <c r="C86" s="23">
        <f>SUM(C72:C85)</f>
        <v>320797.84999999992</v>
      </c>
      <c r="D86" s="23">
        <f t="shared" ref="D86:E86" si="5">SUM(D72:D85)</f>
        <v>311925</v>
      </c>
      <c r="E86" s="23">
        <f t="shared" si="5"/>
        <v>301930</v>
      </c>
      <c r="F86" s="23">
        <f t="shared" ref="F86" si="6">SUM(F72:F85)</f>
        <v>315776</v>
      </c>
      <c r="G86" s="23">
        <f>SUM(G72:G85)</f>
        <v>316600</v>
      </c>
      <c r="H86" s="23">
        <f>SUM(H72:H85)</f>
        <v>343350</v>
      </c>
    </row>
    <row r="87" spans="1:8" x14ac:dyDescent="0.2">
      <c r="B87" t="s">
        <v>363</v>
      </c>
      <c r="C87" s="23">
        <f>SUM(C72:C84)-C79</f>
        <v>320593.93999999994</v>
      </c>
      <c r="D87" s="23">
        <f t="shared" ref="D87:H87" si="7">SUM(D72:D84)-D79</f>
        <v>311725</v>
      </c>
      <c r="E87" s="23">
        <f t="shared" si="7"/>
        <v>301730</v>
      </c>
      <c r="F87" s="23">
        <f t="shared" si="7"/>
        <v>315576</v>
      </c>
      <c r="G87" s="23">
        <f t="shared" si="7"/>
        <v>316400</v>
      </c>
      <c r="H87" s="23">
        <f t="shared" si="7"/>
        <v>343250</v>
      </c>
    </row>
    <row r="89" spans="1:8" x14ac:dyDescent="0.2">
      <c r="B89" t="s">
        <v>81</v>
      </c>
      <c r="C89" s="23">
        <f t="shared" ref="C89:H89" si="8">SUM(C63)</f>
        <v>269230.18</v>
      </c>
      <c r="D89" s="23">
        <f t="shared" si="8"/>
        <v>345000</v>
      </c>
      <c r="E89" s="23">
        <f t="shared" si="8"/>
        <v>339482</v>
      </c>
      <c r="F89" s="23">
        <f t="shared" si="8"/>
        <v>368382</v>
      </c>
      <c r="G89" s="23">
        <f t="shared" si="8"/>
        <v>320294</v>
      </c>
      <c r="H89" s="23">
        <f t="shared" si="8"/>
        <v>353586</v>
      </c>
    </row>
    <row r="90" spans="1:8" x14ac:dyDescent="0.2">
      <c r="B90" t="s">
        <v>364</v>
      </c>
      <c r="C90" s="23">
        <f>SUM(C87)</f>
        <v>320593.93999999994</v>
      </c>
      <c r="D90" s="23">
        <f t="shared" ref="D90:H90" si="9">SUM(D87)</f>
        <v>311725</v>
      </c>
      <c r="E90" s="23">
        <f t="shared" si="9"/>
        <v>301730</v>
      </c>
      <c r="F90" s="23">
        <f t="shared" si="9"/>
        <v>315576</v>
      </c>
      <c r="G90" s="23">
        <f t="shared" si="9"/>
        <v>316400</v>
      </c>
      <c r="H90" s="23">
        <f t="shared" si="9"/>
        <v>343250</v>
      </c>
    </row>
    <row r="91" spans="1:8" x14ac:dyDescent="0.2">
      <c r="A91" t="s">
        <v>398</v>
      </c>
      <c r="B91" t="s">
        <v>82</v>
      </c>
      <c r="C91">
        <v>0</v>
      </c>
      <c r="D91">
        <v>25000</v>
      </c>
      <c r="E91">
        <v>30000</v>
      </c>
      <c r="F91">
        <v>2100</v>
      </c>
      <c r="G91">
        <v>4055</v>
      </c>
      <c r="H91" s="21">
        <v>10336</v>
      </c>
    </row>
    <row r="92" spans="1:8" x14ac:dyDescent="0.2">
      <c r="A92" t="s">
        <v>397</v>
      </c>
      <c r="B92" t="s">
        <v>83</v>
      </c>
      <c r="C92">
        <v>0</v>
      </c>
      <c r="D92">
        <v>0</v>
      </c>
      <c r="E92">
        <v>0</v>
      </c>
      <c r="F92">
        <v>50706</v>
      </c>
      <c r="H92" s="21"/>
    </row>
    <row r="93" spans="1:8" x14ac:dyDescent="0.2">
      <c r="B93" t="s">
        <v>84</v>
      </c>
      <c r="C93">
        <v>0</v>
      </c>
      <c r="D93">
        <v>0</v>
      </c>
      <c r="E93">
        <v>0</v>
      </c>
      <c r="H93" s="21"/>
    </row>
    <row r="94" spans="1:8" x14ac:dyDescent="0.2">
      <c r="B94" t="s">
        <v>85</v>
      </c>
      <c r="C94" s="23">
        <f>SUM(C90:C93)</f>
        <v>320593.93999999994</v>
      </c>
      <c r="D94" s="23">
        <f t="shared" ref="D94:E94" si="10">SUM(D90:D93)</f>
        <v>336725</v>
      </c>
      <c r="E94" s="23">
        <f t="shared" si="10"/>
        <v>331730</v>
      </c>
      <c r="F94" s="23">
        <f t="shared" ref="F94" si="11">SUM(F90:F93)</f>
        <v>368382</v>
      </c>
      <c r="G94" s="23">
        <f>SUM(G90:G93)</f>
        <v>320455</v>
      </c>
      <c r="H94" s="23">
        <f t="shared" ref="H94" si="12">SUM(H90:H93)</f>
        <v>353586</v>
      </c>
    </row>
    <row r="96" spans="1:8" x14ac:dyDescent="0.2">
      <c r="B96" t="s">
        <v>86</v>
      </c>
      <c r="C96" s="23">
        <f>C94-C89</f>
        <v>51363.759999999951</v>
      </c>
      <c r="D96" s="23">
        <f>D94-D89</f>
        <v>-8275</v>
      </c>
      <c r="E96" s="29">
        <f>E94-E89</f>
        <v>-7752</v>
      </c>
      <c r="F96" s="29">
        <f t="shared" ref="F96:H96" si="13">F94-F89</f>
        <v>0</v>
      </c>
      <c r="G96" s="29">
        <f t="shared" si="13"/>
        <v>161</v>
      </c>
      <c r="H96" s="29">
        <f t="shared" si="13"/>
        <v>0</v>
      </c>
    </row>
  </sheetData>
  <phoneticPr fontId="2" type="noConversion"/>
  <pageMargins left="0.75" right="0.53" top="1" bottom="1" header="0.25" footer="0.25"/>
  <pageSetup scale="93" fitToHeight="0" orientation="portrait" r:id="rId1"/>
  <headerFooter alignWithMargins="0">
    <oddHeader>&amp;A</oddHeader>
    <oddFooter>Page &amp;P</oddFooter>
  </headerFooter>
  <rowBreaks count="2" manualBreakCount="2">
    <brk id="37" max="16383" man="1"/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Normal="100" workbookViewId="0">
      <pane ySplit="5" topLeftCell="A21" activePane="bottomLeft" state="frozen"/>
      <selection activeCell="J199" sqref="J199"/>
      <selection pane="bottomLeft" activeCell="J199" sqref="J199"/>
    </sheetView>
  </sheetViews>
  <sheetFormatPr defaultRowHeight="12.75" x14ac:dyDescent="0.2"/>
  <cols>
    <col min="2" max="2" width="28.42578125" customWidth="1"/>
    <col min="4" max="4" width="10.5703125" customWidth="1"/>
    <col min="5" max="5" width="10.28515625" bestFit="1" customWidth="1"/>
    <col min="6" max="6" width="10.28515625" hidden="1" customWidth="1"/>
    <col min="9" max="9" width="11.140625" customWidth="1"/>
  </cols>
  <sheetData>
    <row r="1" spans="1:11" x14ac:dyDescent="0.2">
      <c r="A1" t="s">
        <v>87</v>
      </c>
    </row>
    <row r="3" spans="1:11" x14ac:dyDescent="0.2">
      <c r="A3" t="s">
        <v>88</v>
      </c>
    </row>
    <row r="4" spans="1:11" ht="13.5" customHeight="1" x14ac:dyDescent="0.2">
      <c r="C4" s="5" t="s">
        <v>473</v>
      </c>
      <c r="D4" s="5" t="s">
        <v>509</v>
      </c>
      <c r="E4" s="5" t="s">
        <v>521</v>
      </c>
      <c r="F4" s="5" t="s">
        <v>521</v>
      </c>
      <c r="G4" t="s">
        <v>526</v>
      </c>
      <c r="H4" t="s">
        <v>527</v>
      </c>
      <c r="I4" t="s">
        <v>532</v>
      </c>
    </row>
    <row r="5" spans="1:11" x14ac:dyDescent="0.2">
      <c r="A5" t="s">
        <v>2</v>
      </c>
      <c r="B5" t="s">
        <v>3</v>
      </c>
      <c r="C5" s="18" t="s">
        <v>136</v>
      </c>
      <c r="D5" t="s">
        <v>5</v>
      </c>
      <c r="E5" t="s">
        <v>341</v>
      </c>
      <c r="F5" t="s">
        <v>6</v>
      </c>
      <c r="G5" s="18" t="s">
        <v>136</v>
      </c>
      <c r="H5" s="18" t="s">
        <v>136</v>
      </c>
      <c r="I5" s="18" t="s">
        <v>136</v>
      </c>
    </row>
    <row r="6" spans="1:11" x14ac:dyDescent="0.2">
      <c r="B6" t="s">
        <v>7</v>
      </c>
    </row>
    <row r="7" spans="1:11" x14ac:dyDescent="0.2">
      <c r="A7" s="18" t="s">
        <v>537</v>
      </c>
      <c r="B7" s="18" t="s">
        <v>538</v>
      </c>
      <c r="I7">
        <v>4724</v>
      </c>
    </row>
    <row r="8" spans="1:11" x14ac:dyDescent="0.2">
      <c r="A8" t="s">
        <v>89</v>
      </c>
      <c r="B8" t="s">
        <v>8</v>
      </c>
      <c r="C8">
        <v>4427.6899999999996</v>
      </c>
      <c r="D8">
        <v>6000</v>
      </c>
      <c r="E8">
        <v>6000</v>
      </c>
      <c r="G8">
        <v>8200</v>
      </c>
      <c r="H8">
        <v>8200</v>
      </c>
      <c r="I8">
        <v>6500</v>
      </c>
    </row>
    <row r="9" spans="1:11" x14ac:dyDescent="0.2">
      <c r="A9" t="s">
        <v>90</v>
      </c>
      <c r="B9" t="s">
        <v>11</v>
      </c>
      <c r="C9">
        <v>61.85</v>
      </c>
      <c r="D9">
        <v>75</v>
      </c>
      <c r="E9">
        <v>75</v>
      </c>
      <c r="G9">
        <v>75</v>
      </c>
      <c r="H9">
        <v>75</v>
      </c>
      <c r="I9">
        <v>75</v>
      </c>
    </row>
    <row r="10" spans="1:11" x14ac:dyDescent="0.2">
      <c r="A10" t="s">
        <v>91</v>
      </c>
      <c r="B10" t="s">
        <v>13</v>
      </c>
      <c r="C10">
        <v>3832.27</v>
      </c>
      <c r="D10">
        <v>2100</v>
      </c>
      <c r="E10">
        <v>2100</v>
      </c>
      <c r="G10">
        <v>1100</v>
      </c>
      <c r="H10">
        <v>1000</v>
      </c>
      <c r="I10">
        <v>1600</v>
      </c>
      <c r="K10" s="18"/>
    </row>
    <row r="11" spans="1:11" x14ac:dyDescent="0.2">
      <c r="A11" t="s">
        <v>93</v>
      </c>
      <c r="B11" t="s">
        <v>18</v>
      </c>
      <c r="C11">
        <v>0</v>
      </c>
      <c r="D11">
        <v>3512</v>
      </c>
      <c r="E11">
        <v>5023</v>
      </c>
      <c r="G11">
        <v>4867</v>
      </c>
      <c r="H11">
        <v>4500</v>
      </c>
      <c r="I11" s="21">
        <v>4500</v>
      </c>
    </row>
    <row r="12" spans="1:11" x14ac:dyDescent="0.2">
      <c r="B12" t="s">
        <v>16</v>
      </c>
      <c r="C12" s="23">
        <f t="shared" ref="C12:H12" si="0">SUM(C8:C11)</f>
        <v>8321.81</v>
      </c>
      <c r="D12" s="23">
        <f t="shared" si="0"/>
        <v>11687</v>
      </c>
      <c r="E12" s="23">
        <f t="shared" si="0"/>
        <v>13198</v>
      </c>
      <c r="F12" s="23">
        <f t="shared" si="0"/>
        <v>0</v>
      </c>
      <c r="G12" s="23">
        <f t="shared" si="0"/>
        <v>14242</v>
      </c>
      <c r="H12" s="23">
        <f t="shared" si="0"/>
        <v>13775</v>
      </c>
      <c r="I12" s="23">
        <f>SUM(I7:I11)</f>
        <v>17399</v>
      </c>
    </row>
    <row r="14" spans="1:11" x14ac:dyDescent="0.2">
      <c r="B14" t="s">
        <v>94</v>
      </c>
    </row>
    <row r="16" spans="1:11" x14ac:dyDescent="0.2">
      <c r="B16" t="s">
        <v>19</v>
      </c>
    </row>
    <row r="17" spans="1:11" x14ac:dyDescent="0.2">
      <c r="A17" t="s">
        <v>95</v>
      </c>
      <c r="B17" t="s">
        <v>96</v>
      </c>
      <c r="C17">
        <v>1750</v>
      </c>
      <c r="D17">
        <v>1750</v>
      </c>
      <c r="E17">
        <v>4142</v>
      </c>
      <c r="G17">
        <v>4700</v>
      </c>
      <c r="H17">
        <v>5700</v>
      </c>
      <c r="I17" s="21">
        <v>5700</v>
      </c>
    </row>
    <row r="18" spans="1:11" x14ac:dyDescent="0.2">
      <c r="A18" t="s">
        <v>97</v>
      </c>
      <c r="B18" t="s">
        <v>23</v>
      </c>
      <c r="C18">
        <v>0</v>
      </c>
      <c r="D18">
        <v>500</v>
      </c>
      <c r="E18">
        <v>500</v>
      </c>
      <c r="G18">
        <v>500</v>
      </c>
      <c r="H18">
        <v>0</v>
      </c>
      <c r="I18">
        <v>0</v>
      </c>
    </row>
    <row r="19" spans="1:11" x14ac:dyDescent="0.2">
      <c r="A19" t="s">
        <v>98</v>
      </c>
      <c r="B19" t="s">
        <v>25</v>
      </c>
      <c r="C19">
        <v>8680.48</v>
      </c>
      <c r="D19">
        <v>9000</v>
      </c>
      <c r="E19">
        <v>9000</v>
      </c>
      <c r="G19">
        <v>9000</v>
      </c>
      <c r="H19">
        <v>9000</v>
      </c>
      <c r="I19">
        <v>9000</v>
      </c>
    </row>
    <row r="20" spans="1:11" x14ac:dyDescent="0.2">
      <c r="B20" t="s">
        <v>16</v>
      </c>
      <c r="C20" s="23">
        <f>SUM(C17:C19)</f>
        <v>10430.48</v>
      </c>
      <c r="D20" s="23">
        <f t="shared" ref="D20:I20" si="1">SUM(D17:D19)</f>
        <v>11250</v>
      </c>
      <c r="E20" s="23">
        <f t="shared" si="1"/>
        <v>13642</v>
      </c>
      <c r="F20" s="23">
        <f t="shared" si="1"/>
        <v>0</v>
      </c>
      <c r="G20" s="23">
        <f t="shared" si="1"/>
        <v>14200</v>
      </c>
      <c r="H20" s="23">
        <f t="shared" si="1"/>
        <v>14700</v>
      </c>
      <c r="I20" s="23">
        <f t="shared" si="1"/>
        <v>14700</v>
      </c>
    </row>
    <row r="22" spans="1:11" x14ac:dyDescent="0.2">
      <c r="B22" t="s">
        <v>423</v>
      </c>
    </row>
    <row r="23" spans="1:11" x14ac:dyDescent="0.2">
      <c r="A23" t="s">
        <v>99</v>
      </c>
      <c r="B23" t="s">
        <v>23</v>
      </c>
      <c r="C23">
        <v>0</v>
      </c>
      <c r="D23">
        <v>5000</v>
      </c>
      <c r="E23">
        <v>5000</v>
      </c>
      <c r="G23">
        <v>4000</v>
      </c>
      <c r="H23">
        <v>2000</v>
      </c>
      <c r="I23">
        <v>2000</v>
      </c>
    </row>
    <row r="24" spans="1:11" x14ac:dyDescent="0.2">
      <c r="A24" t="s">
        <v>100</v>
      </c>
      <c r="B24" t="s">
        <v>25</v>
      </c>
      <c r="C24">
        <v>237.42</v>
      </c>
      <c r="D24">
        <v>1000</v>
      </c>
      <c r="E24">
        <v>1000</v>
      </c>
      <c r="G24">
        <v>2000</v>
      </c>
      <c r="H24">
        <v>10000</v>
      </c>
      <c r="I24">
        <v>15000</v>
      </c>
      <c r="K24" s="18"/>
    </row>
    <row r="25" spans="1:11" x14ac:dyDescent="0.2">
      <c r="B25" t="s">
        <v>16</v>
      </c>
      <c r="C25" s="23">
        <f>SUM(C23:C24)</f>
        <v>237.42</v>
      </c>
      <c r="D25" s="23">
        <f t="shared" ref="D25:I25" si="2">SUM(D23:D24)</f>
        <v>6000</v>
      </c>
      <c r="E25" s="23">
        <f t="shared" si="2"/>
        <v>6000</v>
      </c>
      <c r="F25" s="23">
        <f t="shared" si="2"/>
        <v>0</v>
      </c>
      <c r="G25" s="23">
        <f t="shared" si="2"/>
        <v>6000</v>
      </c>
      <c r="H25" s="23">
        <f t="shared" si="2"/>
        <v>12000</v>
      </c>
      <c r="I25" s="23">
        <f t="shared" si="2"/>
        <v>17000</v>
      </c>
    </row>
    <row r="27" spans="1:11" x14ac:dyDescent="0.2">
      <c r="B27" t="s">
        <v>101</v>
      </c>
    </row>
    <row r="28" spans="1:11" x14ac:dyDescent="0.2">
      <c r="A28" t="s">
        <v>102</v>
      </c>
      <c r="B28" t="s">
        <v>96</v>
      </c>
      <c r="C28">
        <v>44406.76</v>
      </c>
      <c r="D28">
        <v>57536</v>
      </c>
      <c r="E28">
        <v>58795</v>
      </c>
      <c r="G28">
        <v>75000</v>
      </c>
      <c r="H28">
        <v>70000</v>
      </c>
      <c r="I28" s="21">
        <v>67170</v>
      </c>
    </row>
    <row r="29" spans="1:11" x14ac:dyDescent="0.2">
      <c r="A29" t="s">
        <v>103</v>
      </c>
      <c r="B29" t="s">
        <v>23</v>
      </c>
      <c r="C29">
        <v>3843.33</v>
      </c>
      <c r="D29">
        <v>13000</v>
      </c>
      <c r="E29">
        <v>13000</v>
      </c>
      <c r="G29">
        <v>10000</v>
      </c>
      <c r="H29">
        <v>15000</v>
      </c>
      <c r="I29">
        <v>12000</v>
      </c>
      <c r="K29" s="18"/>
    </row>
    <row r="30" spans="1:11" x14ac:dyDescent="0.2">
      <c r="A30" t="s">
        <v>104</v>
      </c>
      <c r="B30" t="s">
        <v>25</v>
      </c>
      <c r="C30">
        <v>44146.77</v>
      </c>
      <c r="D30">
        <v>35000</v>
      </c>
      <c r="E30">
        <v>35000</v>
      </c>
      <c r="G30">
        <v>40000</v>
      </c>
      <c r="H30">
        <v>35000</v>
      </c>
      <c r="I30" s="21">
        <v>43000</v>
      </c>
    </row>
    <row r="31" spans="1:11" x14ac:dyDescent="0.2">
      <c r="B31" t="s">
        <v>16</v>
      </c>
      <c r="C31" s="23">
        <f>SUM(C28:C30)</f>
        <v>92396.86</v>
      </c>
      <c r="D31" s="23">
        <f t="shared" ref="D31:I31" si="3">SUM(D28:D30)</f>
        <v>105536</v>
      </c>
      <c r="E31" s="23">
        <f t="shared" si="3"/>
        <v>106795</v>
      </c>
      <c r="F31" s="23">
        <f t="shared" si="3"/>
        <v>0</v>
      </c>
      <c r="G31" s="23">
        <f t="shared" si="3"/>
        <v>125000</v>
      </c>
      <c r="H31" s="23">
        <f t="shared" si="3"/>
        <v>120000</v>
      </c>
      <c r="I31" s="23">
        <f t="shared" si="3"/>
        <v>122170</v>
      </c>
    </row>
    <row r="33" spans="1:11" x14ac:dyDescent="0.2">
      <c r="B33" s="24" t="s">
        <v>105</v>
      </c>
      <c r="C33" s="24">
        <f>SUM(C20,C25,C31)</f>
        <v>103064.76</v>
      </c>
      <c r="D33" s="24">
        <f t="shared" ref="D33:I33" si="4">SUM(D20,D25,D31)</f>
        <v>122786</v>
      </c>
      <c r="E33" s="24">
        <f t="shared" si="4"/>
        <v>126437</v>
      </c>
      <c r="F33" s="24">
        <f>SUM(F20,F25,F31)</f>
        <v>0</v>
      </c>
      <c r="G33" s="24">
        <f t="shared" si="4"/>
        <v>145200</v>
      </c>
      <c r="H33" s="24">
        <f>SUM(H20,H25,H31)</f>
        <v>146700</v>
      </c>
      <c r="I33" s="24">
        <f t="shared" si="4"/>
        <v>153870</v>
      </c>
    </row>
    <row r="35" spans="1:11" x14ac:dyDescent="0.2">
      <c r="B35" t="s">
        <v>34</v>
      </c>
    </row>
    <row r="36" spans="1:11" x14ac:dyDescent="0.2">
      <c r="A36" t="s">
        <v>476</v>
      </c>
      <c r="B36" t="s">
        <v>36</v>
      </c>
      <c r="C36">
        <v>9679.4</v>
      </c>
      <c r="D36">
        <v>13551</v>
      </c>
      <c r="E36">
        <v>9718</v>
      </c>
      <c r="G36">
        <v>11662</v>
      </c>
      <c r="H36">
        <v>12000</v>
      </c>
      <c r="I36" s="21">
        <v>12500</v>
      </c>
    </row>
    <row r="37" spans="1:11" x14ac:dyDescent="0.2">
      <c r="A37" t="s">
        <v>477</v>
      </c>
      <c r="B37" t="s">
        <v>38</v>
      </c>
      <c r="C37">
        <v>3530.96</v>
      </c>
      <c r="D37">
        <v>4540</v>
      </c>
      <c r="E37">
        <v>4815</v>
      </c>
      <c r="G37">
        <v>5714</v>
      </c>
      <c r="H37">
        <v>6000</v>
      </c>
      <c r="I37" s="21">
        <v>5223</v>
      </c>
    </row>
    <row r="38" spans="1:11" x14ac:dyDescent="0.2">
      <c r="A38" t="s">
        <v>478</v>
      </c>
      <c r="B38" t="s">
        <v>40</v>
      </c>
      <c r="C38">
        <v>898</v>
      </c>
      <c r="D38">
        <v>1200</v>
      </c>
      <c r="E38">
        <v>1200</v>
      </c>
      <c r="G38">
        <v>1440</v>
      </c>
      <c r="H38">
        <v>2000</v>
      </c>
      <c r="I38">
        <v>1200</v>
      </c>
    </row>
    <row r="39" spans="1:11" x14ac:dyDescent="0.2">
      <c r="A39" t="s">
        <v>479</v>
      </c>
      <c r="B39" t="s">
        <v>42</v>
      </c>
      <c r="C39">
        <v>59.32</v>
      </c>
      <c r="D39">
        <v>120</v>
      </c>
      <c r="E39">
        <v>120</v>
      </c>
      <c r="G39">
        <v>144</v>
      </c>
      <c r="H39">
        <v>144</v>
      </c>
      <c r="I39">
        <v>250</v>
      </c>
    </row>
    <row r="40" spans="1:11" x14ac:dyDescent="0.2">
      <c r="A40" t="s">
        <v>480</v>
      </c>
      <c r="B40" t="s">
        <v>106</v>
      </c>
      <c r="C40">
        <v>17883.349999999999</v>
      </c>
      <c r="D40">
        <v>24063</v>
      </c>
      <c r="E40">
        <v>24348</v>
      </c>
      <c r="G40">
        <v>34477</v>
      </c>
      <c r="H40">
        <v>36000</v>
      </c>
      <c r="I40">
        <v>25000</v>
      </c>
    </row>
    <row r="41" spans="1:11" x14ac:dyDescent="0.2">
      <c r="A41" t="s">
        <v>481</v>
      </c>
      <c r="B41" t="s">
        <v>45</v>
      </c>
      <c r="C41">
        <v>857.39</v>
      </c>
      <c r="D41">
        <v>1000</v>
      </c>
      <c r="E41">
        <v>1000</v>
      </c>
      <c r="F41">
        <v>1000</v>
      </c>
      <c r="G41">
        <v>1000</v>
      </c>
      <c r="H41">
        <v>1000</v>
      </c>
      <c r="I41">
        <v>667</v>
      </c>
      <c r="K41" s="18"/>
    </row>
    <row r="42" spans="1:11" x14ac:dyDescent="0.2">
      <c r="B42" t="s">
        <v>16</v>
      </c>
      <c r="C42" s="23">
        <f>SUM(C36:C41)</f>
        <v>32908.42</v>
      </c>
      <c r="D42" s="23">
        <f t="shared" ref="D42:I42" si="5">SUM(D36:D41)</f>
        <v>44474</v>
      </c>
      <c r="E42" s="23">
        <f t="shared" si="5"/>
        <v>41201</v>
      </c>
      <c r="F42" s="23">
        <f t="shared" si="5"/>
        <v>1000</v>
      </c>
      <c r="G42" s="23">
        <f t="shared" si="5"/>
        <v>54437</v>
      </c>
      <c r="H42" s="23">
        <f t="shared" si="5"/>
        <v>57144</v>
      </c>
      <c r="I42" s="23">
        <f t="shared" si="5"/>
        <v>44840</v>
      </c>
    </row>
    <row r="44" spans="1:11" x14ac:dyDescent="0.2">
      <c r="B44" t="s">
        <v>46</v>
      </c>
    </row>
    <row r="45" spans="1:11" x14ac:dyDescent="0.2">
      <c r="A45" t="s">
        <v>489</v>
      </c>
      <c r="B45" t="s">
        <v>48</v>
      </c>
      <c r="C45">
        <v>55000</v>
      </c>
      <c r="D45">
        <v>60000</v>
      </c>
      <c r="E45">
        <v>60000</v>
      </c>
      <c r="F45">
        <v>60000</v>
      </c>
      <c r="G45">
        <v>129693</v>
      </c>
      <c r="H45">
        <v>115000</v>
      </c>
      <c r="I45">
        <v>120000</v>
      </c>
      <c r="K45" s="18"/>
    </row>
    <row r="46" spans="1:11" x14ac:dyDescent="0.2">
      <c r="A46" t="s">
        <v>490</v>
      </c>
      <c r="B46" t="s">
        <v>50</v>
      </c>
      <c r="C46">
        <v>11903.92</v>
      </c>
      <c r="D46">
        <v>10100</v>
      </c>
      <c r="E46" s="6">
        <v>10238</v>
      </c>
      <c r="F46" s="6">
        <v>10238</v>
      </c>
      <c r="G46">
        <v>59147</v>
      </c>
      <c r="H46">
        <v>27847</v>
      </c>
      <c r="I46">
        <v>25583</v>
      </c>
    </row>
    <row r="47" spans="1:11" x14ac:dyDescent="0.2">
      <c r="B47" t="s">
        <v>16</v>
      </c>
      <c r="C47" s="23">
        <f>SUM(C45:C46)</f>
        <v>66903.92</v>
      </c>
      <c r="D47" s="23">
        <f t="shared" ref="D47:I47" si="6">SUM(D45:D46)</f>
        <v>70100</v>
      </c>
      <c r="E47" s="23">
        <f t="shared" si="6"/>
        <v>70238</v>
      </c>
      <c r="F47" s="23">
        <f t="shared" si="6"/>
        <v>70238</v>
      </c>
      <c r="G47" s="23">
        <f t="shared" si="6"/>
        <v>188840</v>
      </c>
      <c r="H47" s="23">
        <f t="shared" si="6"/>
        <v>142847</v>
      </c>
      <c r="I47" s="23">
        <f t="shared" si="6"/>
        <v>145583</v>
      </c>
    </row>
    <row r="49" spans="1:9" x14ac:dyDescent="0.2">
      <c r="A49" t="s">
        <v>491</v>
      </c>
      <c r="B49" t="s">
        <v>107</v>
      </c>
      <c r="C49">
        <v>0</v>
      </c>
      <c r="D49">
        <v>81925</v>
      </c>
      <c r="E49">
        <v>81925</v>
      </c>
      <c r="F49">
        <v>81925</v>
      </c>
      <c r="H49">
        <v>0</v>
      </c>
      <c r="I49">
        <v>0</v>
      </c>
    </row>
    <row r="50" spans="1:9" x14ac:dyDescent="0.2">
      <c r="A50" t="s">
        <v>492</v>
      </c>
      <c r="B50" t="s">
        <v>108</v>
      </c>
      <c r="C50">
        <v>0</v>
      </c>
      <c r="D50">
        <v>3892</v>
      </c>
      <c r="E50">
        <v>3892</v>
      </c>
      <c r="F50">
        <v>3892</v>
      </c>
      <c r="I50">
        <v>0</v>
      </c>
    </row>
    <row r="51" spans="1:9" x14ac:dyDescent="0.2">
      <c r="B51" t="s">
        <v>16</v>
      </c>
      <c r="C51" s="23">
        <f>SUM(C49:C50)</f>
        <v>0</v>
      </c>
      <c r="D51" s="23">
        <f t="shared" ref="D51:I51" si="7">SUM(D49:D50)</f>
        <v>85817</v>
      </c>
      <c r="E51" s="23">
        <f t="shared" si="7"/>
        <v>85817</v>
      </c>
      <c r="F51" s="23">
        <f t="shared" si="7"/>
        <v>85817</v>
      </c>
      <c r="G51" s="23">
        <f t="shared" si="7"/>
        <v>0</v>
      </c>
      <c r="H51" s="23">
        <f t="shared" si="7"/>
        <v>0</v>
      </c>
      <c r="I51" s="23">
        <f t="shared" si="7"/>
        <v>0</v>
      </c>
    </row>
    <row r="53" spans="1:9" x14ac:dyDescent="0.2">
      <c r="B53" t="s">
        <v>79</v>
      </c>
    </row>
    <row r="54" spans="1:9" x14ac:dyDescent="0.2">
      <c r="A54" t="s">
        <v>493</v>
      </c>
      <c r="B54" t="s">
        <v>458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">
      <c r="A55" t="s">
        <v>494</v>
      </c>
      <c r="B55" t="s">
        <v>109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x14ac:dyDescent="0.2">
      <c r="B56" t="s">
        <v>16</v>
      </c>
      <c r="C56" s="23">
        <f>SUM(C54:C55)</f>
        <v>0</v>
      </c>
      <c r="D56" s="23">
        <f t="shared" ref="D56:I56" si="8">SUM(D54:D55)</f>
        <v>0</v>
      </c>
      <c r="E56" s="23">
        <f t="shared" si="8"/>
        <v>0</v>
      </c>
      <c r="F56" s="23">
        <f t="shared" si="8"/>
        <v>0</v>
      </c>
      <c r="G56" s="23">
        <f t="shared" si="8"/>
        <v>0</v>
      </c>
      <c r="H56" s="23">
        <f t="shared" si="8"/>
        <v>0</v>
      </c>
      <c r="I56" s="23">
        <f t="shared" si="8"/>
        <v>0</v>
      </c>
    </row>
    <row r="58" spans="1:9" x14ac:dyDescent="0.2">
      <c r="B58" s="24" t="s">
        <v>110</v>
      </c>
      <c r="C58" s="24">
        <f>SUM(C12,C33,C42,C47,C51,C53,C56)</f>
        <v>211198.90999999997</v>
      </c>
      <c r="D58" s="24">
        <f t="shared" ref="D58:I58" si="9">SUM(D12,D33,D42,D47,D51,D53,D56)</f>
        <v>334864</v>
      </c>
      <c r="E58" s="24">
        <f t="shared" si="9"/>
        <v>336891</v>
      </c>
      <c r="F58" s="24">
        <f t="shared" si="9"/>
        <v>157055</v>
      </c>
      <c r="G58" s="24">
        <f t="shared" si="9"/>
        <v>402719</v>
      </c>
      <c r="H58" s="24">
        <f>SUM(H12,H33,H42,H47,H51,H53,H56)</f>
        <v>360466</v>
      </c>
      <c r="I58" s="24">
        <f t="shared" si="9"/>
        <v>361692</v>
      </c>
    </row>
    <row r="62" spans="1:9" x14ac:dyDescent="0.2">
      <c r="B62" t="s">
        <v>111</v>
      </c>
    </row>
    <row r="64" spans="1:9" x14ac:dyDescent="0.2">
      <c r="B64" t="s">
        <v>112</v>
      </c>
    </row>
    <row r="65" spans="1:11" x14ac:dyDescent="0.2">
      <c r="C65" s="5" t="s">
        <v>473</v>
      </c>
      <c r="D65" s="5" t="s">
        <v>509</v>
      </c>
      <c r="E65" s="5" t="s">
        <v>521</v>
      </c>
      <c r="F65" s="5" t="s">
        <v>521</v>
      </c>
      <c r="G65" t="s">
        <v>526</v>
      </c>
      <c r="H65" t="s">
        <v>527</v>
      </c>
      <c r="I65" t="s">
        <v>532</v>
      </c>
    </row>
    <row r="66" spans="1:11" x14ac:dyDescent="0.2">
      <c r="B66" t="s">
        <v>3</v>
      </c>
      <c r="F66" t="s">
        <v>6</v>
      </c>
    </row>
    <row r="68" spans="1:11" x14ac:dyDescent="0.2">
      <c r="A68" t="s">
        <v>2</v>
      </c>
      <c r="B68" t="s">
        <v>113</v>
      </c>
    </row>
    <row r="69" spans="1:11" x14ac:dyDescent="0.2">
      <c r="A69" t="s">
        <v>482</v>
      </c>
      <c r="B69" t="s">
        <v>113</v>
      </c>
      <c r="C69">
        <v>240567.06</v>
      </c>
      <c r="D69">
        <v>252255</v>
      </c>
      <c r="E69">
        <v>251250</v>
      </c>
      <c r="F69">
        <v>241480</v>
      </c>
      <c r="G69">
        <v>246828</v>
      </c>
      <c r="H69">
        <v>246828</v>
      </c>
      <c r="I69">
        <v>254466</v>
      </c>
      <c r="K69" s="18"/>
    </row>
    <row r="70" spans="1:11" x14ac:dyDescent="0.2">
      <c r="A70" t="s">
        <v>483</v>
      </c>
      <c r="B70" t="s">
        <v>115</v>
      </c>
      <c r="C70">
        <v>3652.69</v>
      </c>
      <c r="D70">
        <v>3200</v>
      </c>
      <c r="E70">
        <v>3200</v>
      </c>
      <c r="F70">
        <v>3200</v>
      </c>
      <c r="G70">
        <v>3200</v>
      </c>
      <c r="H70">
        <v>3200</v>
      </c>
      <c r="I70">
        <v>3200</v>
      </c>
    </row>
    <row r="71" spans="1:11" x14ac:dyDescent="0.2">
      <c r="A71" t="s">
        <v>114</v>
      </c>
      <c r="B71" t="s">
        <v>116</v>
      </c>
      <c r="C71">
        <v>0</v>
      </c>
      <c r="D71">
        <v>0</v>
      </c>
      <c r="E71">
        <v>0</v>
      </c>
      <c r="F71">
        <v>0</v>
      </c>
    </row>
    <row r="72" spans="1:11" x14ac:dyDescent="0.2">
      <c r="A72" t="s">
        <v>484</v>
      </c>
      <c r="B72" t="s">
        <v>117</v>
      </c>
      <c r="C72">
        <v>25779.08</v>
      </c>
      <c r="D72">
        <v>29616</v>
      </c>
      <c r="E72">
        <v>39310</v>
      </c>
      <c r="F72">
        <v>29616</v>
      </c>
      <c r="G72">
        <v>47291</v>
      </c>
      <c r="H72">
        <v>47291</v>
      </c>
      <c r="I72">
        <v>48108</v>
      </c>
      <c r="K72" s="18"/>
    </row>
    <row r="73" spans="1:11" x14ac:dyDescent="0.2">
      <c r="A73" t="s">
        <v>485</v>
      </c>
      <c r="B73" t="s">
        <v>70</v>
      </c>
      <c r="C73">
        <v>195.52</v>
      </c>
      <c r="D73">
        <v>250</v>
      </c>
      <c r="E73">
        <v>250</v>
      </c>
      <c r="F73">
        <v>250</v>
      </c>
      <c r="G73">
        <v>250</v>
      </c>
      <c r="H73">
        <v>250</v>
      </c>
      <c r="I73">
        <v>168</v>
      </c>
    </row>
    <row r="74" spans="1:11" x14ac:dyDescent="0.2">
      <c r="A74" t="s">
        <v>486</v>
      </c>
      <c r="B74" t="s">
        <v>367</v>
      </c>
      <c r="C74">
        <v>175.8</v>
      </c>
      <c r="D74">
        <v>200</v>
      </c>
      <c r="E74">
        <v>200</v>
      </c>
      <c r="F74">
        <v>150</v>
      </c>
      <c r="G74">
        <v>200</v>
      </c>
      <c r="H74">
        <v>200</v>
      </c>
      <c r="I74">
        <v>100</v>
      </c>
    </row>
    <row r="75" spans="1:11" x14ac:dyDescent="0.2">
      <c r="B75" t="s">
        <v>16</v>
      </c>
      <c r="C75" s="23">
        <f>SUM(C69:C74)</f>
        <v>270370.15000000002</v>
      </c>
      <c r="D75" s="23">
        <f t="shared" ref="D75:I75" si="10">SUM(D69:D74)</f>
        <v>285521</v>
      </c>
      <c r="E75" s="23">
        <f t="shared" si="10"/>
        <v>294210</v>
      </c>
      <c r="F75" s="23">
        <f t="shared" si="10"/>
        <v>274696</v>
      </c>
      <c r="G75" s="23">
        <f t="shared" si="10"/>
        <v>297769</v>
      </c>
      <c r="H75" s="23">
        <f t="shared" si="10"/>
        <v>297769</v>
      </c>
      <c r="I75" s="23">
        <f t="shared" si="10"/>
        <v>306042</v>
      </c>
    </row>
    <row r="77" spans="1:11" x14ac:dyDescent="0.2">
      <c r="A77" s="18" t="s">
        <v>510</v>
      </c>
      <c r="B77" t="s">
        <v>118</v>
      </c>
      <c r="C77">
        <v>225</v>
      </c>
      <c r="D77">
        <v>100</v>
      </c>
      <c r="E77">
        <v>100</v>
      </c>
      <c r="F77">
        <v>100</v>
      </c>
      <c r="G77">
        <v>100</v>
      </c>
      <c r="H77">
        <v>100</v>
      </c>
      <c r="I77">
        <v>100</v>
      </c>
      <c r="K77" s="18"/>
    </row>
    <row r="78" spans="1:11" x14ac:dyDescent="0.2">
      <c r="A78" s="18" t="s">
        <v>511</v>
      </c>
      <c r="B78" t="s">
        <v>386</v>
      </c>
      <c r="C78">
        <v>0</v>
      </c>
      <c r="D78">
        <v>0</v>
      </c>
      <c r="E78">
        <v>0</v>
      </c>
      <c r="F78">
        <v>0</v>
      </c>
      <c r="I78">
        <v>0</v>
      </c>
    </row>
    <row r="79" spans="1:11" x14ac:dyDescent="0.2">
      <c r="A79" s="18" t="s">
        <v>512</v>
      </c>
      <c r="B79" t="s">
        <v>387</v>
      </c>
      <c r="C79">
        <v>0</v>
      </c>
      <c r="D79">
        <v>593</v>
      </c>
      <c r="E79">
        <v>593</v>
      </c>
      <c r="F79">
        <v>0</v>
      </c>
      <c r="I79">
        <v>0</v>
      </c>
    </row>
    <row r="80" spans="1:11" x14ac:dyDescent="0.2">
      <c r="A80" s="18" t="s">
        <v>513</v>
      </c>
      <c r="B80" t="s">
        <v>120</v>
      </c>
      <c r="C80">
        <v>149.97999999999999</v>
      </c>
      <c r="D80">
        <v>0</v>
      </c>
      <c r="E80">
        <v>0</v>
      </c>
      <c r="F80">
        <v>0</v>
      </c>
      <c r="I80">
        <v>0</v>
      </c>
    </row>
    <row r="81" spans="1:11" x14ac:dyDescent="0.2">
      <c r="B81" t="s">
        <v>16</v>
      </c>
      <c r="C81" s="23">
        <f>SUM(C77:C80)</f>
        <v>374.98</v>
      </c>
      <c r="D81" s="23">
        <f t="shared" ref="D81:I81" si="11">SUM(D77:D80)</f>
        <v>693</v>
      </c>
      <c r="E81" s="23">
        <f t="shared" si="11"/>
        <v>693</v>
      </c>
      <c r="F81" s="23">
        <f t="shared" si="11"/>
        <v>100</v>
      </c>
      <c r="G81" s="23">
        <f t="shared" si="11"/>
        <v>100</v>
      </c>
      <c r="H81" s="23">
        <f t="shared" si="11"/>
        <v>100</v>
      </c>
      <c r="I81" s="23">
        <f t="shared" si="11"/>
        <v>100</v>
      </c>
    </row>
    <row r="83" spans="1:11" x14ac:dyDescent="0.2">
      <c r="A83" s="18" t="s">
        <v>514</v>
      </c>
      <c r="B83" t="s">
        <v>121</v>
      </c>
      <c r="C83">
        <v>0</v>
      </c>
      <c r="D83">
        <v>0</v>
      </c>
      <c r="E83">
        <v>0</v>
      </c>
      <c r="F83">
        <v>0</v>
      </c>
      <c r="I83">
        <v>0</v>
      </c>
    </row>
    <row r="84" spans="1:11" x14ac:dyDescent="0.2">
      <c r="B84" t="s">
        <v>16</v>
      </c>
      <c r="C84" s="23">
        <f>SUM(C83)</f>
        <v>0</v>
      </c>
      <c r="D84" s="23">
        <f t="shared" ref="D84:I84" si="12">SUM(D83)</f>
        <v>0</v>
      </c>
      <c r="E84" s="23">
        <f t="shared" si="12"/>
        <v>0</v>
      </c>
      <c r="F84" s="23">
        <f t="shared" si="12"/>
        <v>0</v>
      </c>
      <c r="G84" s="23">
        <f t="shared" si="12"/>
        <v>0</v>
      </c>
      <c r="H84" s="23">
        <f t="shared" si="12"/>
        <v>0</v>
      </c>
      <c r="I84" s="23">
        <f t="shared" si="12"/>
        <v>0</v>
      </c>
    </row>
    <row r="86" spans="1:11" x14ac:dyDescent="0.2">
      <c r="A86" s="18" t="s">
        <v>515</v>
      </c>
      <c r="B86" t="s">
        <v>122</v>
      </c>
    </row>
    <row r="87" spans="1:11" x14ac:dyDescent="0.2">
      <c r="B87" t="s">
        <v>123</v>
      </c>
    </row>
    <row r="88" spans="1:11" x14ac:dyDescent="0.2">
      <c r="B88" s="18" t="s">
        <v>536</v>
      </c>
      <c r="C88">
        <v>0</v>
      </c>
      <c r="D88">
        <v>0</v>
      </c>
      <c r="E88">
        <v>0</v>
      </c>
      <c r="F88">
        <v>0</v>
      </c>
      <c r="I88">
        <v>0</v>
      </c>
    </row>
    <row r="89" spans="1:11" x14ac:dyDescent="0.2">
      <c r="B89" s="18" t="s">
        <v>535</v>
      </c>
      <c r="C89">
        <v>0</v>
      </c>
      <c r="D89">
        <v>0</v>
      </c>
      <c r="E89">
        <v>0</v>
      </c>
      <c r="F89">
        <v>0</v>
      </c>
      <c r="K89" s="18"/>
    </row>
    <row r="90" spans="1:11" x14ac:dyDescent="0.2">
      <c r="B90" t="s">
        <v>16</v>
      </c>
      <c r="C90" s="23">
        <f>SUM(C88:C89)</f>
        <v>0</v>
      </c>
      <c r="D90" s="23">
        <f t="shared" ref="D90:I90" si="13">SUM(D88:D89)</f>
        <v>0</v>
      </c>
      <c r="E90" s="23">
        <f t="shared" si="13"/>
        <v>0</v>
      </c>
      <c r="F90" s="23">
        <f t="shared" si="13"/>
        <v>0</v>
      </c>
      <c r="G90" s="23">
        <f t="shared" si="13"/>
        <v>0</v>
      </c>
      <c r="H90" s="23">
        <f t="shared" si="13"/>
        <v>0</v>
      </c>
      <c r="I90" s="23">
        <f t="shared" si="13"/>
        <v>0</v>
      </c>
    </row>
    <row r="92" spans="1:11" x14ac:dyDescent="0.2">
      <c r="B92" t="s">
        <v>124</v>
      </c>
      <c r="C92" s="23">
        <f>SUM(C75,C81,C84,C90)</f>
        <v>270745.13</v>
      </c>
      <c r="D92" s="23">
        <f t="shared" ref="D92:I92" si="14">SUM(D75,D81,D84,D90)</f>
        <v>286214</v>
      </c>
      <c r="E92" s="23">
        <f t="shared" si="14"/>
        <v>294903</v>
      </c>
      <c r="F92" s="23">
        <f t="shared" si="14"/>
        <v>274796</v>
      </c>
      <c r="G92" s="23">
        <f t="shared" si="14"/>
        <v>297869</v>
      </c>
      <c r="H92" s="23">
        <f t="shared" si="14"/>
        <v>297869</v>
      </c>
      <c r="I92" s="23">
        <f t="shared" si="14"/>
        <v>306142</v>
      </c>
    </row>
    <row r="93" spans="1:11" x14ac:dyDescent="0.2">
      <c r="B93" t="s">
        <v>363</v>
      </c>
      <c r="C93" s="23">
        <f>SUM(C92-C74)</f>
        <v>270569.33</v>
      </c>
      <c r="D93" s="23">
        <f t="shared" ref="D93:I93" si="15">SUM(D92-D74)</f>
        <v>286014</v>
      </c>
      <c r="E93" s="23">
        <f t="shared" si="15"/>
        <v>294703</v>
      </c>
      <c r="F93" s="23">
        <f t="shared" si="15"/>
        <v>274646</v>
      </c>
      <c r="G93" s="23">
        <f t="shared" si="15"/>
        <v>297669</v>
      </c>
      <c r="H93" s="23">
        <f t="shared" si="15"/>
        <v>297669</v>
      </c>
      <c r="I93" s="23">
        <f t="shared" si="15"/>
        <v>306042</v>
      </c>
    </row>
    <row r="96" spans="1:11" x14ac:dyDescent="0.2">
      <c r="B96" t="s">
        <v>125</v>
      </c>
      <c r="C96" s="29">
        <f>SUM(C58)</f>
        <v>211198.90999999997</v>
      </c>
      <c r="D96" s="29">
        <f t="shared" ref="D96:I96" si="16">SUM(D58)</f>
        <v>334864</v>
      </c>
      <c r="E96" s="29">
        <f t="shared" si="16"/>
        <v>336891</v>
      </c>
      <c r="F96" s="29">
        <f t="shared" si="16"/>
        <v>157055</v>
      </c>
      <c r="G96" s="29">
        <f t="shared" si="16"/>
        <v>402719</v>
      </c>
      <c r="H96" s="29">
        <f t="shared" si="16"/>
        <v>360466</v>
      </c>
      <c r="I96" s="29">
        <f t="shared" si="16"/>
        <v>361692</v>
      </c>
    </row>
    <row r="97" spans="1:11" x14ac:dyDescent="0.2">
      <c r="B97" t="s">
        <v>376</v>
      </c>
      <c r="C97" s="23">
        <f>SUM(C92)</f>
        <v>270745.13</v>
      </c>
      <c r="D97" s="23">
        <f t="shared" ref="D97:H97" si="17">SUM(D92)</f>
        <v>286214</v>
      </c>
      <c r="E97" s="23">
        <f t="shared" si="17"/>
        <v>294903</v>
      </c>
      <c r="F97" s="23">
        <f t="shared" si="17"/>
        <v>274796</v>
      </c>
      <c r="G97" s="23">
        <f t="shared" si="17"/>
        <v>297869</v>
      </c>
      <c r="H97" s="23">
        <f t="shared" si="17"/>
        <v>297869</v>
      </c>
      <c r="I97" s="23">
        <f>SUM(I93)</f>
        <v>306042</v>
      </c>
    </row>
    <row r="98" spans="1:11" x14ac:dyDescent="0.2">
      <c r="B98" t="s">
        <v>127</v>
      </c>
      <c r="C98">
        <v>0</v>
      </c>
      <c r="D98">
        <v>13000</v>
      </c>
      <c r="E98">
        <v>0</v>
      </c>
      <c r="F98">
        <v>0</v>
      </c>
      <c r="G98">
        <v>65000</v>
      </c>
      <c r="H98">
        <v>22547</v>
      </c>
      <c r="I98">
        <v>10650</v>
      </c>
    </row>
    <row r="99" spans="1:11" x14ac:dyDescent="0.2">
      <c r="B99" t="s">
        <v>128</v>
      </c>
      <c r="C99">
        <v>0</v>
      </c>
      <c r="D99">
        <v>35800</v>
      </c>
      <c r="E99">
        <v>42000</v>
      </c>
      <c r="F99">
        <v>0</v>
      </c>
      <c r="G99">
        <v>40000</v>
      </c>
      <c r="H99">
        <v>40000</v>
      </c>
      <c r="I99">
        <v>45000</v>
      </c>
    </row>
    <row r="100" spans="1:11" x14ac:dyDescent="0.2">
      <c r="A100" t="s">
        <v>126</v>
      </c>
      <c r="B100" t="s">
        <v>85</v>
      </c>
      <c r="C100" s="23">
        <f>SUM(C97:C99)</f>
        <v>270745.13</v>
      </c>
      <c r="D100" s="23">
        <f t="shared" ref="D100:I100" si="18">SUM(D97:D99)</f>
        <v>335014</v>
      </c>
      <c r="E100" s="23">
        <f t="shared" si="18"/>
        <v>336903</v>
      </c>
      <c r="F100" s="23">
        <f t="shared" si="18"/>
        <v>274796</v>
      </c>
      <c r="G100" s="23">
        <f t="shared" si="18"/>
        <v>402869</v>
      </c>
      <c r="H100" s="23">
        <f t="shared" si="18"/>
        <v>360416</v>
      </c>
      <c r="I100" s="23">
        <f t="shared" si="18"/>
        <v>361692</v>
      </c>
    </row>
    <row r="102" spans="1:11" x14ac:dyDescent="0.2">
      <c r="B102" t="s">
        <v>130</v>
      </c>
      <c r="C102">
        <v>0</v>
      </c>
      <c r="D102">
        <v>0</v>
      </c>
      <c r="E102">
        <v>0</v>
      </c>
      <c r="F102">
        <v>0</v>
      </c>
    </row>
    <row r="104" spans="1:11" x14ac:dyDescent="0.2">
      <c r="A104" t="s">
        <v>129</v>
      </c>
      <c r="B104" t="s">
        <v>131</v>
      </c>
      <c r="C104" s="29">
        <f>SUM(C96-C100)</f>
        <v>-59546.22000000003</v>
      </c>
      <c r="D104" s="29">
        <f t="shared" ref="D104:I104" si="19">SUM(D96-D100)</f>
        <v>-150</v>
      </c>
      <c r="E104" s="29">
        <f t="shared" si="19"/>
        <v>-12</v>
      </c>
      <c r="F104" s="29">
        <f t="shared" si="19"/>
        <v>-117741</v>
      </c>
      <c r="G104" s="29">
        <f t="shared" si="19"/>
        <v>-150</v>
      </c>
      <c r="H104" s="29">
        <f t="shared" si="19"/>
        <v>50</v>
      </c>
      <c r="I104" s="29">
        <f t="shared" si="19"/>
        <v>0</v>
      </c>
    </row>
    <row r="105" spans="1:11" x14ac:dyDescent="0.2">
      <c r="B105" t="s">
        <v>132</v>
      </c>
      <c r="C105">
        <v>667.5</v>
      </c>
      <c r="D105">
        <v>627.5</v>
      </c>
      <c r="E105">
        <v>625</v>
      </c>
      <c r="G105">
        <v>614</v>
      </c>
      <c r="H105">
        <v>614</v>
      </c>
      <c r="I105">
        <v>633</v>
      </c>
    </row>
    <row r="106" spans="1:11" x14ac:dyDescent="0.2">
      <c r="H106" s="3"/>
      <c r="I106" s="3"/>
    </row>
    <row r="107" spans="1:11" x14ac:dyDescent="0.2">
      <c r="B107" t="s">
        <v>133</v>
      </c>
      <c r="C107" s="30">
        <f>SUM(((C96-C100)/682.25)/12)</f>
        <v>-7.2732649322096039</v>
      </c>
      <c r="D107" s="30">
        <f t="shared" ref="D107:H107" si="20">SUM(((D96-D100)/682.25)/12)</f>
        <v>-1.8321729571271528E-2</v>
      </c>
      <c r="E107" s="30">
        <f t="shared" si="20"/>
        <v>-1.4657383657017224E-3</v>
      </c>
      <c r="F107" s="30">
        <f t="shared" si="20"/>
        <v>-14.381458409673874</v>
      </c>
      <c r="G107" s="30">
        <f t="shared" si="20"/>
        <v>-1.8321729571271528E-2</v>
      </c>
      <c r="H107" s="30">
        <f t="shared" si="20"/>
        <v>6.1072431904238425E-3</v>
      </c>
      <c r="I107" s="30">
        <f>SUM(((I96-I100)/633)/12)</f>
        <v>0</v>
      </c>
      <c r="K107" s="18"/>
    </row>
    <row r="109" spans="1:11" x14ac:dyDescent="0.2">
      <c r="B109" t="s">
        <v>134</v>
      </c>
      <c r="C109" s="3">
        <v>33</v>
      </c>
      <c r="D109" s="3">
        <v>33.5</v>
      </c>
      <c r="E109" s="3">
        <v>33.5</v>
      </c>
      <c r="F109" s="3">
        <v>33.5</v>
      </c>
      <c r="G109" s="3">
        <v>33.5</v>
      </c>
      <c r="H109" s="3">
        <v>33.5</v>
      </c>
      <c r="I109" s="3">
        <v>33.5</v>
      </c>
    </row>
  </sheetData>
  <phoneticPr fontId="2" type="noConversion"/>
  <pageMargins left="0.75" right="0.75" top="0.5" bottom="0.5" header="0.25" footer="0.25"/>
  <pageSetup scale="93" fitToHeight="0" orientation="portrait" r:id="rId1"/>
  <headerFooter alignWithMargins="0">
    <oddHeader>&amp;A</oddHeader>
    <oddFooter>Page &amp;P</oddFooter>
  </headerFooter>
  <rowBreaks count="1" manualBreakCount="1">
    <brk id="5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zoomScaleSheetLayoutView="100" workbookViewId="0">
      <selection activeCell="J199" sqref="J199"/>
    </sheetView>
  </sheetViews>
  <sheetFormatPr defaultRowHeight="12.75" x14ac:dyDescent="0.2"/>
  <cols>
    <col min="2" max="2" width="36.7109375" customWidth="1"/>
    <col min="3" max="3" width="9.28515625" bestFit="1" customWidth="1"/>
    <col min="4" max="4" width="9.85546875" bestFit="1" customWidth="1"/>
    <col min="5" max="6" width="9.28515625" bestFit="1" customWidth="1"/>
    <col min="8" max="8" width="9.28515625" bestFit="1" customWidth="1"/>
  </cols>
  <sheetData>
    <row r="1" spans="1:8" x14ac:dyDescent="0.2">
      <c r="A1" t="s">
        <v>459</v>
      </c>
    </row>
    <row r="2" spans="1:8" x14ac:dyDescent="0.2">
      <c r="A2" t="s">
        <v>318</v>
      </c>
    </row>
    <row r="3" spans="1:8" x14ac:dyDescent="0.2">
      <c r="C3" s="5" t="s">
        <v>473</v>
      </c>
      <c r="D3" s="5" t="s">
        <v>509</v>
      </c>
      <c r="E3" s="5" t="s">
        <v>521</v>
      </c>
      <c r="F3" s="5" t="s">
        <v>521</v>
      </c>
      <c r="G3" t="s">
        <v>526</v>
      </c>
      <c r="H3" s="5" t="s">
        <v>532</v>
      </c>
    </row>
    <row r="4" spans="1:8" x14ac:dyDescent="0.2">
      <c r="A4" t="s">
        <v>2</v>
      </c>
      <c r="B4" t="s">
        <v>3</v>
      </c>
      <c r="C4" t="s">
        <v>4</v>
      </c>
      <c r="D4" s="18" t="s">
        <v>6</v>
      </c>
      <c r="E4" s="18" t="s">
        <v>340</v>
      </c>
      <c r="F4" s="18" t="s">
        <v>6</v>
      </c>
      <c r="H4" t="s">
        <v>136</v>
      </c>
    </row>
    <row r="5" spans="1:8" x14ac:dyDescent="0.2">
      <c r="C5" s="5"/>
      <c r="D5" s="5"/>
      <c r="E5" s="19"/>
      <c r="F5" s="19"/>
      <c r="H5" s="5"/>
    </row>
    <row r="6" spans="1:8" x14ac:dyDescent="0.2">
      <c r="B6" t="s">
        <v>460</v>
      </c>
    </row>
    <row r="7" spans="1:8" x14ac:dyDescent="0.2">
      <c r="A7" t="s">
        <v>461</v>
      </c>
      <c r="B7" t="s">
        <v>319</v>
      </c>
      <c r="C7">
        <v>0</v>
      </c>
      <c r="D7">
        <v>166595</v>
      </c>
      <c r="E7">
        <v>166595</v>
      </c>
      <c r="H7">
        <v>0</v>
      </c>
    </row>
    <row r="8" spans="1:8" x14ac:dyDescent="0.2">
      <c r="A8" t="s">
        <v>464</v>
      </c>
      <c r="B8" t="s">
        <v>465</v>
      </c>
      <c r="C8">
        <v>248121</v>
      </c>
      <c r="D8">
        <v>217555</v>
      </c>
      <c r="E8">
        <v>217555</v>
      </c>
      <c r="H8">
        <v>0</v>
      </c>
    </row>
    <row r="9" spans="1:8" x14ac:dyDescent="0.2">
      <c r="A9" t="s">
        <v>462</v>
      </c>
      <c r="B9" t="s">
        <v>19</v>
      </c>
      <c r="C9">
        <v>0</v>
      </c>
      <c r="D9">
        <v>167350</v>
      </c>
      <c r="E9">
        <v>167350</v>
      </c>
      <c r="H9">
        <v>0</v>
      </c>
    </row>
    <row r="10" spans="1:8" x14ac:dyDescent="0.2">
      <c r="A10" t="s">
        <v>463</v>
      </c>
      <c r="B10" t="s">
        <v>23</v>
      </c>
      <c r="C10">
        <v>0</v>
      </c>
      <c r="D10">
        <v>1643500</v>
      </c>
      <c r="E10">
        <v>0</v>
      </c>
      <c r="H10">
        <v>0</v>
      </c>
    </row>
    <row r="11" spans="1:8" x14ac:dyDescent="0.2">
      <c r="A11" t="s">
        <v>467</v>
      </c>
      <c r="B11" t="s">
        <v>25</v>
      </c>
      <c r="C11">
        <v>0</v>
      </c>
      <c r="D11">
        <v>30000</v>
      </c>
      <c r="E11">
        <v>1673500</v>
      </c>
      <c r="H11">
        <v>0</v>
      </c>
    </row>
    <row r="12" spans="1:8" x14ac:dyDescent="0.2">
      <c r="B12" t="s">
        <v>16</v>
      </c>
      <c r="C12" s="23">
        <f>SUM(C7:C11)</f>
        <v>248121</v>
      </c>
      <c r="D12" s="23">
        <f t="shared" ref="D12:H12" si="0">SUM(D7:D11)</f>
        <v>2225000</v>
      </c>
      <c r="E12" s="23">
        <f t="shared" si="0"/>
        <v>2225000</v>
      </c>
      <c r="F12" s="23">
        <f t="shared" si="0"/>
        <v>0</v>
      </c>
      <c r="G12" s="23">
        <f t="shared" si="0"/>
        <v>0</v>
      </c>
      <c r="H12" s="23">
        <f t="shared" si="0"/>
        <v>0</v>
      </c>
    </row>
    <row r="14" spans="1:8" x14ac:dyDescent="0.2">
      <c r="A14" t="s">
        <v>468</v>
      </c>
      <c r="B14" t="s">
        <v>425</v>
      </c>
      <c r="D14">
        <v>0</v>
      </c>
      <c r="E14">
        <v>0</v>
      </c>
    </row>
    <row r="15" spans="1:8" x14ac:dyDescent="0.2">
      <c r="A15" t="s">
        <v>469</v>
      </c>
      <c r="B15" t="s">
        <v>345</v>
      </c>
      <c r="C15">
        <v>0</v>
      </c>
      <c r="D15">
        <v>0</v>
      </c>
      <c r="E15">
        <v>0</v>
      </c>
      <c r="H15">
        <v>0</v>
      </c>
    </row>
    <row r="16" spans="1:8" x14ac:dyDescent="0.2">
      <c r="B16" t="s">
        <v>16</v>
      </c>
      <c r="C16" s="23">
        <f>SUM(C14:C15)</f>
        <v>0</v>
      </c>
      <c r="D16" s="23">
        <f t="shared" ref="D16:H16" si="1">SUM(D14:D15)</f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</row>
    <row r="17" spans="1:8" x14ac:dyDescent="0.2">
      <c r="C17">
        <v>0</v>
      </c>
      <c r="H17">
        <v>0</v>
      </c>
    </row>
    <row r="18" spans="1:8" x14ac:dyDescent="0.2">
      <c r="B18" s="24" t="s">
        <v>16</v>
      </c>
      <c r="C18" s="24">
        <f>SUM(C12)</f>
        <v>248121</v>
      </c>
      <c r="D18" s="24">
        <f t="shared" ref="D18:H18" si="2">SUM(D12)</f>
        <v>2225000</v>
      </c>
      <c r="E18" s="24">
        <f t="shared" si="2"/>
        <v>2225000</v>
      </c>
      <c r="F18" s="24">
        <f t="shared" si="2"/>
        <v>0</v>
      </c>
      <c r="G18" s="24">
        <f t="shared" si="2"/>
        <v>0</v>
      </c>
      <c r="H18" s="24">
        <f t="shared" si="2"/>
        <v>0</v>
      </c>
    </row>
    <row r="20" spans="1:8" x14ac:dyDescent="0.2">
      <c r="A20" t="s">
        <v>320</v>
      </c>
    </row>
    <row r="21" spans="1:8" x14ac:dyDescent="0.2">
      <c r="A21" t="s">
        <v>321</v>
      </c>
    </row>
    <row r="23" spans="1:8" x14ac:dyDescent="0.2">
      <c r="A23" t="s">
        <v>2</v>
      </c>
      <c r="C23" s="5" t="s">
        <v>473</v>
      </c>
      <c r="D23" s="5" t="s">
        <v>509</v>
      </c>
      <c r="E23" s="5" t="s">
        <v>521</v>
      </c>
      <c r="F23" s="5" t="s">
        <v>521</v>
      </c>
      <c r="H23" s="5" t="s">
        <v>532</v>
      </c>
    </row>
    <row r="24" spans="1:8" x14ac:dyDescent="0.2">
      <c r="B24" t="s">
        <v>3</v>
      </c>
      <c r="C24" t="s">
        <v>4</v>
      </c>
      <c r="D24" s="18" t="s">
        <v>6</v>
      </c>
      <c r="E24" s="18" t="s">
        <v>340</v>
      </c>
      <c r="F24" s="18" t="s">
        <v>6</v>
      </c>
      <c r="H24" t="s">
        <v>4</v>
      </c>
    </row>
    <row r="25" spans="1:8" x14ac:dyDescent="0.2">
      <c r="C25" s="5"/>
      <c r="D25" s="5"/>
      <c r="E25" s="19"/>
      <c r="H25" s="5"/>
    </row>
    <row r="26" spans="1:8" x14ac:dyDescent="0.2">
      <c r="A26" t="s">
        <v>466</v>
      </c>
      <c r="B26" t="s">
        <v>322</v>
      </c>
      <c r="C26">
        <v>0</v>
      </c>
      <c r="D26">
        <v>0</v>
      </c>
      <c r="E26">
        <v>0</v>
      </c>
      <c r="H26">
        <v>0</v>
      </c>
    </row>
    <row r="27" spans="1:8" x14ac:dyDescent="0.2">
      <c r="A27" t="s">
        <v>470</v>
      </c>
      <c r="B27" t="s">
        <v>472</v>
      </c>
      <c r="C27">
        <v>0</v>
      </c>
      <c r="D27">
        <v>0</v>
      </c>
      <c r="E27">
        <v>0</v>
      </c>
      <c r="H27">
        <v>0</v>
      </c>
    </row>
    <row r="28" spans="1:8" x14ac:dyDescent="0.2">
      <c r="A28" t="s">
        <v>471</v>
      </c>
      <c r="B28" t="s">
        <v>534</v>
      </c>
      <c r="C28">
        <v>248121</v>
      </c>
      <c r="D28">
        <v>2225000</v>
      </c>
      <c r="E28">
        <v>2225000</v>
      </c>
      <c r="F28">
        <v>2225000</v>
      </c>
    </row>
    <row r="30" spans="1:8" x14ac:dyDescent="0.2">
      <c r="B30" t="s">
        <v>16</v>
      </c>
      <c r="C30" s="23">
        <f>SUM(C26:C29)</f>
        <v>248121</v>
      </c>
      <c r="D30" s="23">
        <f t="shared" ref="D30:H30" si="3">SUM(D26:D29)</f>
        <v>2225000</v>
      </c>
      <c r="E30" s="23">
        <f t="shared" si="3"/>
        <v>2225000</v>
      </c>
      <c r="F30" s="23">
        <f t="shared" si="3"/>
        <v>2225000</v>
      </c>
      <c r="G30" s="23">
        <f t="shared" si="3"/>
        <v>0</v>
      </c>
      <c r="H30" s="23">
        <f t="shared" si="3"/>
        <v>0</v>
      </c>
    </row>
  </sheetData>
  <phoneticPr fontId="2" type="noConversion"/>
  <pageMargins left="0.75" right="0.51" top="1" bottom="1" header="0.53" footer="0.5"/>
  <pageSetup orientation="portrait" horizontalDpi="4294967293" verticalDpi="4294967293" r:id="rId1"/>
  <headerFooter alignWithMargins="0">
    <oddHeader>&amp;A</oddHeader>
    <oddFooter>Page &amp;P</oddFooter>
  </headerFooter>
  <rowBreaks count="1" manualBreakCount="1">
    <brk id="33" max="16383" man="1"/>
  </rowBreaks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J199" sqref="J199"/>
    </sheetView>
  </sheetViews>
  <sheetFormatPr defaultRowHeight="12.75" x14ac:dyDescent="0.2"/>
  <cols>
    <col min="2" max="2" width="26" customWidth="1"/>
    <col min="3" max="4" width="10.5703125" customWidth="1"/>
    <col min="5" max="5" width="9.85546875" bestFit="1" customWidth="1"/>
    <col min="8" max="8" width="11.7109375" customWidth="1"/>
  </cols>
  <sheetData>
    <row r="1" spans="1:8" x14ac:dyDescent="0.2">
      <c r="A1" t="s">
        <v>346</v>
      </c>
    </row>
    <row r="3" spans="1:8" x14ac:dyDescent="0.2">
      <c r="A3" t="s">
        <v>348</v>
      </c>
    </row>
    <row r="4" spans="1:8" x14ac:dyDescent="0.2">
      <c r="A4" t="s">
        <v>347</v>
      </c>
    </row>
    <row r="6" spans="1:8" x14ac:dyDescent="0.2">
      <c r="A6" t="s">
        <v>2</v>
      </c>
      <c r="B6" t="s">
        <v>3</v>
      </c>
      <c r="C6" s="19" t="s">
        <v>473</v>
      </c>
      <c r="D6" s="19" t="s">
        <v>509</v>
      </c>
      <c r="E6" s="19" t="s">
        <v>521</v>
      </c>
      <c r="F6" s="18" t="s">
        <v>526</v>
      </c>
      <c r="G6" t="s">
        <v>527</v>
      </c>
      <c r="H6" t="s">
        <v>532</v>
      </c>
    </row>
    <row r="7" spans="1:8" x14ac:dyDescent="0.2">
      <c r="C7" s="18" t="s">
        <v>136</v>
      </c>
      <c r="D7" s="18" t="s">
        <v>136</v>
      </c>
      <c r="E7" s="18" t="s">
        <v>136</v>
      </c>
      <c r="F7" s="18" t="s">
        <v>136</v>
      </c>
      <c r="G7" s="18" t="s">
        <v>136</v>
      </c>
      <c r="H7" s="18" t="s">
        <v>543</v>
      </c>
    </row>
    <row r="8" spans="1:8" x14ac:dyDescent="0.2">
      <c r="B8" t="s">
        <v>349</v>
      </c>
    </row>
    <row r="9" spans="1:8" x14ac:dyDescent="0.2">
      <c r="A9" t="s">
        <v>350</v>
      </c>
      <c r="B9" t="s">
        <v>96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x14ac:dyDescent="0.2">
      <c r="A10" t="s">
        <v>351</v>
      </c>
      <c r="B10" t="s">
        <v>23</v>
      </c>
      <c r="C10">
        <v>0</v>
      </c>
      <c r="D10">
        <v>400</v>
      </c>
      <c r="E10">
        <v>400</v>
      </c>
      <c r="F10">
        <v>400</v>
      </c>
      <c r="G10">
        <v>400</v>
      </c>
      <c r="H10">
        <v>400</v>
      </c>
    </row>
    <row r="11" spans="1:8" x14ac:dyDescent="0.2">
      <c r="A11" t="s">
        <v>352</v>
      </c>
      <c r="B11" t="s">
        <v>25</v>
      </c>
      <c r="C11">
        <v>1645.22</v>
      </c>
      <c r="D11">
        <v>1500</v>
      </c>
      <c r="E11">
        <v>1500</v>
      </c>
      <c r="F11">
        <v>1000</v>
      </c>
      <c r="G11">
        <v>1000</v>
      </c>
      <c r="H11">
        <v>1000</v>
      </c>
    </row>
    <row r="12" spans="1:8" x14ac:dyDescent="0.2">
      <c r="B12" t="s">
        <v>16</v>
      </c>
      <c r="C12" s="23">
        <f>SUM(C9:C11)</f>
        <v>1645.22</v>
      </c>
      <c r="D12" s="23">
        <f t="shared" ref="D12:H12" si="0">SUM(D9:D11)</f>
        <v>1900</v>
      </c>
      <c r="E12" s="23">
        <f t="shared" si="0"/>
        <v>1900</v>
      </c>
      <c r="F12" s="23">
        <f t="shared" si="0"/>
        <v>1400</v>
      </c>
      <c r="G12" s="23">
        <f t="shared" si="0"/>
        <v>1400</v>
      </c>
      <c r="H12" s="23">
        <f t="shared" si="0"/>
        <v>1400</v>
      </c>
    </row>
    <row r="18" spans="1:8" x14ac:dyDescent="0.2">
      <c r="A18" t="s">
        <v>353</v>
      </c>
    </row>
    <row r="19" spans="1:8" x14ac:dyDescent="0.2">
      <c r="A19" t="s">
        <v>354</v>
      </c>
    </row>
    <row r="21" spans="1:8" x14ac:dyDescent="0.2">
      <c r="A21" t="s">
        <v>2</v>
      </c>
      <c r="B21" t="s">
        <v>3</v>
      </c>
      <c r="C21" s="18" t="s">
        <v>136</v>
      </c>
      <c r="D21" s="18" t="s">
        <v>136</v>
      </c>
      <c r="E21" s="18" t="s">
        <v>136</v>
      </c>
      <c r="F21" s="18" t="s">
        <v>136</v>
      </c>
      <c r="G21" s="18" t="s">
        <v>136</v>
      </c>
      <c r="H21" t="s">
        <v>533</v>
      </c>
    </row>
    <row r="22" spans="1:8" x14ac:dyDescent="0.2">
      <c r="C22" s="19" t="s">
        <v>473</v>
      </c>
      <c r="D22" s="19" t="s">
        <v>509</v>
      </c>
      <c r="E22" s="19" t="s">
        <v>521</v>
      </c>
      <c r="F22" s="18" t="s">
        <v>526</v>
      </c>
      <c r="G22" s="18" t="s">
        <v>527</v>
      </c>
      <c r="H22" s="18" t="s">
        <v>532</v>
      </c>
    </row>
    <row r="24" spans="1:8" x14ac:dyDescent="0.2">
      <c r="A24" t="s">
        <v>411</v>
      </c>
      <c r="B24" t="s">
        <v>50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x14ac:dyDescent="0.2">
      <c r="A25" t="s">
        <v>358</v>
      </c>
      <c r="B25" t="s">
        <v>355</v>
      </c>
      <c r="C25">
        <v>1500</v>
      </c>
      <c r="D25">
        <v>1500</v>
      </c>
      <c r="E25">
        <v>1000</v>
      </c>
      <c r="F25">
        <v>1000</v>
      </c>
      <c r="G25">
        <v>1000</v>
      </c>
      <c r="H25">
        <v>1000</v>
      </c>
    </row>
    <row r="26" spans="1:8" x14ac:dyDescent="0.2">
      <c r="A26" t="s">
        <v>359</v>
      </c>
      <c r="B26" t="s">
        <v>356</v>
      </c>
      <c r="C26">
        <v>400</v>
      </c>
      <c r="D26">
        <v>0</v>
      </c>
      <c r="E26">
        <v>0</v>
      </c>
    </row>
    <row r="27" spans="1:8" x14ac:dyDescent="0.2">
      <c r="A27" t="s">
        <v>412</v>
      </c>
      <c r="B27" t="s">
        <v>413</v>
      </c>
      <c r="C27">
        <v>0</v>
      </c>
      <c r="E27">
        <v>0</v>
      </c>
    </row>
    <row r="28" spans="1:8" x14ac:dyDescent="0.2">
      <c r="A28" t="s">
        <v>360</v>
      </c>
      <c r="B28" t="s">
        <v>357</v>
      </c>
      <c r="C28">
        <v>0</v>
      </c>
      <c r="D28">
        <v>400</v>
      </c>
      <c r="E28">
        <v>400</v>
      </c>
      <c r="F28">
        <v>400</v>
      </c>
      <c r="G28">
        <v>400</v>
      </c>
      <c r="H28">
        <v>400</v>
      </c>
    </row>
    <row r="29" spans="1:8" x14ac:dyDescent="0.2">
      <c r="A29" t="s">
        <v>365</v>
      </c>
      <c r="B29" t="s">
        <v>366</v>
      </c>
      <c r="C29">
        <v>0</v>
      </c>
      <c r="D29">
        <v>0</v>
      </c>
      <c r="E29">
        <v>500</v>
      </c>
    </row>
    <row r="30" spans="1:8" x14ac:dyDescent="0.2">
      <c r="B30" t="s">
        <v>16</v>
      </c>
      <c r="C30" s="23">
        <f>SUM(C24:C29)</f>
        <v>1900</v>
      </c>
      <c r="D30" s="23">
        <f t="shared" ref="D30:H30" si="1">SUM(D24:D29)</f>
        <v>1900</v>
      </c>
      <c r="E30" s="23">
        <f t="shared" si="1"/>
        <v>1900</v>
      </c>
      <c r="F30" s="23">
        <f t="shared" si="1"/>
        <v>1400</v>
      </c>
      <c r="G30" s="23">
        <f t="shared" si="1"/>
        <v>1400</v>
      </c>
      <c r="H30" s="23">
        <f t="shared" si="1"/>
        <v>1400</v>
      </c>
    </row>
  </sheetData>
  <phoneticPr fontId="2" type="noConversion"/>
  <pageMargins left="0.7" right="0.7" top="0.75" bottom="0.75" header="0.3" footer="0.3"/>
  <pageSetup scale="96" fitToHeight="0"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140" zoomScaleNormal="140" workbookViewId="0">
      <selection activeCell="G35" sqref="G35"/>
    </sheetView>
  </sheetViews>
  <sheetFormatPr defaultRowHeight="12.75" x14ac:dyDescent="0.2"/>
  <cols>
    <col min="1" max="1" width="11.42578125" customWidth="1"/>
    <col min="2" max="2" width="2.28515625" hidden="1" customWidth="1"/>
    <col min="3" max="3" width="18.42578125" customWidth="1"/>
    <col min="4" max="4" width="0" hidden="1" customWidth="1"/>
    <col min="5" max="5" width="11.28515625" customWidth="1"/>
    <col min="6" max="6" width="11.85546875" customWidth="1"/>
    <col min="7" max="7" width="13.140625" customWidth="1"/>
    <col min="8" max="8" width="8.28515625" customWidth="1"/>
    <col min="9" max="9" width="9.28515625" bestFit="1" customWidth="1"/>
    <col min="11" max="11" width="9.7109375" bestFit="1" customWidth="1"/>
  </cols>
  <sheetData>
    <row r="1" spans="1:11" x14ac:dyDescent="0.2">
      <c r="C1" t="s">
        <v>325</v>
      </c>
      <c r="D1" t="s">
        <v>326</v>
      </c>
    </row>
    <row r="3" spans="1:11" x14ac:dyDescent="0.2">
      <c r="C3" s="5" t="s">
        <v>542</v>
      </c>
      <c r="E3" s="5"/>
    </row>
    <row r="5" spans="1:11" x14ac:dyDescent="0.2">
      <c r="C5" t="s">
        <v>327</v>
      </c>
    </row>
    <row r="6" spans="1:11" x14ac:dyDescent="0.2">
      <c r="D6" t="s">
        <v>328</v>
      </c>
    </row>
    <row r="7" spans="1:11" x14ac:dyDescent="0.2">
      <c r="C7" t="s">
        <v>329</v>
      </c>
    </row>
    <row r="9" spans="1:11" x14ac:dyDescent="0.2">
      <c r="E9" t="s">
        <v>330</v>
      </c>
      <c r="F9" t="s">
        <v>331</v>
      </c>
      <c r="G9" t="s">
        <v>330</v>
      </c>
      <c r="H9" s="1" t="s">
        <v>332</v>
      </c>
      <c r="I9" s="1"/>
    </row>
    <row r="10" spans="1:11" x14ac:dyDescent="0.2">
      <c r="A10" t="s">
        <v>323</v>
      </c>
      <c r="C10" t="s">
        <v>333</v>
      </c>
      <c r="E10" t="s">
        <v>334</v>
      </c>
      <c r="F10" t="s">
        <v>324</v>
      </c>
      <c r="G10" t="s">
        <v>335</v>
      </c>
      <c r="H10" s="1" t="s">
        <v>336</v>
      </c>
      <c r="I10" s="1"/>
    </row>
    <row r="12" spans="1:11" x14ac:dyDescent="0.2">
      <c r="A12" t="s">
        <v>337</v>
      </c>
      <c r="C12" s="4">
        <f>SUM(GENERAL!H208)</f>
        <v>636585</v>
      </c>
      <c r="E12" s="4">
        <f>SUM(GENERAL!H258)</f>
        <v>387585</v>
      </c>
      <c r="F12" s="4">
        <f>SUM(GENERAL!H262)</f>
        <v>0</v>
      </c>
      <c r="G12" s="4">
        <f>SUM(GENERAL!H263:H266)</f>
        <v>50000</v>
      </c>
      <c r="H12" s="4"/>
      <c r="I12" s="4">
        <f>SUM(C12-E12-F12-G12)</f>
        <v>199000</v>
      </c>
      <c r="K12" s="4"/>
    </row>
    <row r="14" spans="1:11" x14ac:dyDescent="0.2">
      <c r="A14" t="s">
        <v>338</v>
      </c>
      <c r="C14" s="4">
        <f>SUM(WATER!H89)</f>
        <v>353586</v>
      </c>
      <c r="E14" s="4">
        <f>SUM(WATER!H87)</f>
        <v>343250</v>
      </c>
      <c r="F14" s="4">
        <f>SUM(WATER!H91)</f>
        <v>10336</v>
      </c>
      <c r="G14" s="4">
        <v>0</v>
      </c>
      <c r="I14">
        <v>0</v>
      </c>
      <c r="K14" s="4"/>
    </row>
    <row r="16" spans="1:11" x14ac:dyDescent="0.2">
      <c r="A16" t="s">
        <v>339</v>
      </c>
      <c r="C16" s="4">
        <f>SUM(SEWER!I96)</f>
        <v>361692</v>
      </c>
      <c r="E16" s="4">
        <v>306042</v>
      </c>
      <c r="F16" s="4">
        <f>SUM(SEWER!I98)</f>
        <v>10650</v>
      </c>
      <c r="G16" s="4">
        <v>45000</v>
      </c>
      <c r="I16">
        <v>0</v>
      </c>
      <c r="K16" s="4"/>
    </row>
    <row r="17" spans="1:11" x14ac:dyDescent="0.2">
      <c r="E17" s="4"/>
      <c r="F17" s="4"/>
      <c r="K17" s="4"/>
    </row>
    <row r="18" spans="1:11" hidden="1" x14ac:dyDescent="0.2">
      <c r="A18" t="s">
        <v>388</v>
      </c>
      <c r="C18" s="4">
        <v>0</v>
      </c>
      <c r="E18" s="4">
        <v>0</v>
      </c>
      <c r="F18" s="4">
        <v>0</v>
      </c>
      <c r="G18" s="4">
        <v>0</v>
      </c>
      <c r="I18">
        <v>0</v>
      </c>
      <c r="K18" s="4"/>
    </row>
    <row r="19" spans="1:11" hidden="1" x14ac:dyDescent="0.2">
      <c r="C19" s="4"/>
      <c r="E19" s="4"/>
      <c r="F19" s="4"/>
      <c r="G19" s="4"/>
      <c r="K19" s="4"/>
    </row>
    <row r="20" spans="1:11" hidden="1" x14ac:dyDescent="0.2">
      <c r="A20" t="s">
        <v>389</v>
      </c>
      <c r="C20" s="4"/>
      <c r="E20" s="4"/>
      <c r="F20" s="4">
        <v>0</v>
      </c>
      <c r="G20" s="4">
        <v>0</v>
      </c>
      <c r="I20" s="4">
        <v>0</v>
      </c>
      <c r="K20" s="4"/>
    </row>
    <row r="21" spans="1:11" x14ac:dyDescent="0.2">
      <c r="C21" s="4"/>
      <c r="G21" s="4"/>
    </row>
    <row r="22" spans="1:11" x14ac:dyDescent="0.2">
      <c r="A22" s="18" t="s">
        <v>549</v>
      </c>
      <c r="C22" s="4">
        <f>SUM('TRUST AND AGENCY'!H12)</f>
        <v>1400</v>
      </c>
      <c r="E22" s="4">
        <f>SUM('TRUST AND AGENCY'!H30)</f>
        <v>1400</v>
      </c>
      <c r="G22" s="4">
        <v>0</v>
      </c>
      <c r="I22">
        <v>0</v>
      </c>
      <c r="K22" s="4"/>
    </row>
    <row r="23" spans="1:11" x14ac:dyDescent="0.2">
      <c r="E23" s="4"/>
      <c r="K23" s="4"/>
    </row>
    <row r="24" spans="1:11" x14ac:dyDescent="0.2">
      <c r="A24" t="s">
        <v>16</v>
      </c>
      <c r="C24" s="4">
        <f>SUM(C12:C23)</f>
        <v>1353263</v>
      </c>
      <c r="D24" s="4">
        <f t="shared" ref="D24:E24" si="0">SUM(D12:D23)</f>
        <v>0</v>
      </c>
      <c r="E24" s="4">
        <f t="shared" si="0"/>
        <v>1038277</v>
      </c>
      <c r="F24" s="4">
        <f>SUM(F12:F23)</f>
        <v>20986</v>
      </c>
      <c r="G24" s="4">
        <f>SUM(G12:G23)</f>
        <v>95000</v>
      </c>
      <c r="H24" s="4"/>
      <c r="I24" s="4">
        <f t="shared" ref="I24" si="1">SUM(I12:I23)</f>
        <v>199000</v>
      </c>
      <c r="K24" s="4"/>
    </row>
    <row r="26" spans="1:11" x14ac:dyDescent="0.2">
      <c r="A26" t="s">
        <v>528</v>
      </c>
    </row>
    <row r="27" spans="1:11" x14ac:dyDescent="0.2">
      <c r="A27" t="s">
        <v>519</v>
      </c>
      <c r="E27" s="10">
        <v>43982</v>
      </c>
      <c r="G27" s="10"/>
    </row>
    <row r="29" spans="1:11" ht="15.75" x14ac:dyDescent="0.25">
      <c r="A29" s="8" t="s">
        <v>529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">
      <c r="A30" t="s">
        <v>520</v>
      </c>
      <c r="C30" t="s">
        <v>530</v>
      </c>
    </row>
    <row r="31" spans="1:11" x14ac:dyDescent="0.2">
      <c r="A31" s="18" t="s">
        <v>544</v>
      </c>
    </row>
    <row r="33" spans="1:1" ht="15.75" x14ac:dyDescent="0.25">
      <c r="A33" s="7" t="s">
        <v>427</v>
      </c>
    </row>
    <row r="35" spans="1:1" ht="15.75" x14ac:dyDescent="0.25">
      <c r="A35" s="7" t="s">
        <v>428</v>
      </c>
    </row>
    <row r="37" spans="1:1" ht="15.75" x14ac:dyDescent="0.25">
      <c r="A37" s="7" t="s">
        <v>429</v>
      </c>
    </row>
  </sheetData>
  <phoneticPr fontId="2" type="noConversion"/>
  <pageMargins left="0.75" right="0.75" top="0.75" bottom="0.75" header="0.5" footer="0.5"/>
  <pageSetup orientation="landscape" r:id="rId1"/>
  <headerFooter alignWithMargins="0">
    <oddHeader>&amp;A</oddHeader>
    <oddFooter>Page &amp;P</oddFooter>
  </headerFooter>
  <cellWatches>
    <cellWatch r="K28"/>
  </cellWatch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B39" sqref="B39"/>
    </sheetView>
  </sheetViews>
  <sheetFormatPr defaultRowHeight="12.75" x14ac:dyDescent="0.2"/>
  <cols>
    <col min="1" max="1" width="12.140625" customWidth="1"/>
    <col min="2" max="2" width="47.140625" customWidth="1"/>
    <col min="7" max="7" width="3.140625" customWidth="1"/>
    <col min="8" max="8" width="19.7109375" customWidth="1"/>
    <col min="9" max="9" width="16.140625" customWidth="1"/>
    <col min="11" max="11" width="14.5703125" customWidth="1"/>
  </cols>
  <sheetData>
    <row r="1" spans="1:12" x14ac:dyDescent="0.2">
      <c r="A1" s="11" t="s">
        <v>450</v>
      </c>
      <c r="B1" s="11" t="s">
        <v>451</v>
      </c>
      <c r="C1" s="11" t="s">
        <v>430</v>
      </c>
      <c r="E1" s="11" t="s">
        <v>431</v>
      </c>
      <c r="F1" s="12"/>
      <c r="G1" s="11"/>
      <c r="H1" s="12" t="s">
        <v>432</v>
      </c>
      <c r="I1" s="11" t="s">
        <v>495</v>
      </c>
      <c r="J1" s="11" t="s">
        <v>433</v>
      </c>
      <c r="K1" s="11" t="s">
        <v>431</v>
      </c>
    </row>
    <row r="2" spans="1:12" x14ac:dyDescent="0.2">
      <c r="A2" s="13" t="s">
        <v>496</v>
      </c>
      <c r="C2" s="14"/>
      <c r="I2" s="14"/>
      <c r="J2" s="14"/>
    </row>
    <row r="3" spans="1:12" x14ac:dyDescent="0.2">
      <c r="A3" s="18" t="s">
        <v>553</v>
      </c>
      <c r="B3" s="18" t="s">
        <v>556</v>
      </c>
      <c r="C3" s="14"/>
      <c r="E3" t="s">
        <v>455</v>
      </c>
      <c r="H3" t="s">
        <v>434</v>
      </c>
      <c r="I3" s="14">
        <v>2016</v>
      </c>
      <c r="J3" s="14">
        <v>2019</v>
      </c>
      <c r="K3" t="s">
        <v>435</v>
      </c>
    </row>
    <row r="4" spans="1:12" x14ac:dyDescent="0.2">
      <c r="B4" s="18" t="s">
        <v>554</v>
      </c>
      <c r="C4" s="14"/>
      <c r="H4" t="s">
        <v>436</v>
      </c>
      <c r="I4" s="14">
        <v>2017</v>
      </c>
      <c r="J4" s="14">
        <v>2020</v>
      </c>
      <c r="K4" t="s">
        <v>435</v>
      </c>
    </row>
    <row r="5" spans="1:12" x14ac:dyDescent="0.2">
      <c r="B5" s="18" t="s">
        <v>555</v>
      </c>
      <c r="C5" s="14"/>
      <c r="E5" t="s">
        <v>497</v>
      </c>
      <c r="H5" t="s">
        <v>437</v>
      </c>
      <c r="I5" s="14">
        <v>2017</v>
      </c>
      <c r="J5" s="14"/>
      <c r="K5" t="s">
        <v>498</v>
      </c>
    </row>
    <row r="6" spans="1:12" x14ac:dyDescent="0.2">
      <c r="H6" t="s">
        <v>499</v>
      </c>
      <c r="I6" s="14">
        <v>2013</v>
      </c>
      <c r="J6" s="14">
        <v>2023</v>
      </c>
      <c r="K6" t="s">
        <v>500</v>
      </c>
    </row>
    <row r="7" spans="1:12" x14ac:dyDescent="0.2">
      <c r="B7" s="18" t="s">
        <v>557</v>
      </c>
      <c r="C7" s="14">
        <v>250</v>
      </c>
      <c r="H7" t="s">
        <v>501</v>
      </c>
      <c r="I7" s="14">
        <v>2015</v>
      </c>
      <c r="J7" s="14">
        <v>2027</v>
      </c>
      <c r="K7" t="s">
        <v>438</v>
      </c>
    </row>
    <row r="8" spans="1:12" x14ac:dyDescent="0.2">
      <c r="B8" s="18" t="s">
        <v>558</v>
      </c>
      <c r="C8" s="14">
        <v>100</v>
      </c>
      <c r="H8" t="s">
        <v>502</v>
      </c>
      <c r="I8" s="14">
        <v>2016</v>
      </c>
      <c r="J8" s="14">
        <v>2017</v>
      </c>
      <c r="K8" t="s">
        <v>439</v>
      </c>
    </row>
    <row r="9" spans="1:12" x14ac:dyDescent="0.2">
      <c r="A9" s="18" t="s">
        <v>559</v>
      </c>
      <c r="B9" s="18" t="s">
        <v>560</v>
      </c>
      <c r="C9" s="14"/>
      <c r="H9" t="s">
        <v>503</v>
      </c>
      <c r="I9" s="14">
        <v>2015</v>
      </c>
      <c r="J9" s="14">
        <v>2023</v>
      </c>
      <c r="K9" t="s">
        <v>440</v>
      </c>
    </row>
    <row r="10" spans="1:12" x14ac:dyDescent="0.2">
      <c r="A10" s="18"/>
      <c r="B10" s="18" t="s">
        <v>561</v>
      </c>
      <c r="C10" s="14"/>
      <c r="H10" t="s">
        <v>441</v>
      </c>
      <c r="I10" s="14">
        <v>2016</v>
      </c>
      <c r="J10" s="14"/>
      <c r="K10" t="s">
        <v>442</v>
      </c>
    </row>
    <row r="11" spans="1:12" x14ac:dyDescent="0.2">
      <c r="A11" s="18" t="s">
        <v>550</v>
      </c>
      <c r="B11" t="s">
        <v>452</v>
      </c>
      <c r="C11" s="14"/>
      <c r="H11" t="s">
        <v>524</v>
      </c>
      <c r="I11" s="14">
        <v>2016</v>
      </c>
      <c r="J11" s="14">
        <v>2024</v>
      </c>
      <c r="K11" t="s">
        <v>525</v>
      </c>
    </row>
    <row r="12" spans="1:12" x14ac:dyDescent="0.2">
      <c r="A12" s="18" t="s">
        <v>551</v>
      </c>
      <c r="B12" t="s">
        <v>452</v>
      </c>
      <c r="C12" s="14"/>
      <c r="I12" s="14"/>
      <c r="J12" s="14"/>
    </row>
    <row r="13" spans="1:12" x14ac:dyDescent="0.2">
      <c r="A13" s="18" t="s">
        <v>552</v>
      </c>
      <c r="B13" t="s">
        <v>452</v>
      </c>
      <c r="C13" s="14"/>
      <c r="H13" t="s">
        <v>504</v>
      </c>
      <c r="I13" s="14">
        <v>2011</v>
      </c>
      <c r="J13" s="14">
        <v>2019</v>
      </c>
      <c r="K13" t="s">
        <v>443</v>
      </c>
    </row>
    <row r="14" spans="1:12" x14ac:dyDescent="0.2">
      <c r="C14" s="14"/>
      <c r="H14" s="12"/>
      <c r="I14" s="11"/>
      <c r="J14" s="11"/>
      <c r="K14" s="11"/>
      <c r="L14" s="12"/>
    </row>
    <row r="15" spans="1:12" x14ac:dyDescent="0.2">
      <c r="C15" s="14"/>
      <c r="H15" s="12" t="s">
        <v>444</v>
      </c>
      <c r="I15" s="16" t="s">
        <v>445</v>
      </c>
      <c r="J15" s="14"/>
      <c r="K15" s="13" t="s">
        <v>505</v>
      </c>
      <c r="L15" s="12" t="s">
        <v>431</v>
      </c>
    </row>
    <row r="16" spans="1:12" x14ac:dyDescent="0.2">
      <c r="C16" s="14"/>
      <c r="H16" t="s">
        <v>527</v>
      </c>
      <c r="I16" s="17">
        <v>10000</v>
      </c>
      <c r="J16" s="14"/>
      <c r="K16" t="s">
        <v>531</v>
      </c>
    </row>
    <row r="17" spans="1:11" x14ac:dyDescent="0.2">
      <c r="C17" s="14"/>
      <c r="I17" s="17"/>
      <c r="J17" s="14"/>
    </row>
    <row r="18" spans="1:11" x14ac:dyDescent="0.2">
      <c r="A18" s="13" t="s">
        <v>453</v>
      </c>
      <c r="C18" s="14"/>
      <c r="E18" s="12"/>
      <c r="F18" s="11"/>
      <c r="G18" s="11"/>
      <c r="H18" s="18" t="s">
        <v>553</v>
      </c>
      <c r="I18" s="17"/>
      <c r="J18" s="14"/>
      <c r="K18" s="18" t="s">
        <v>580</v>
      </c>
    </row>
    <row r="19" spans="1:11" x14ac:dyDescent="0.2">
      <c r="A19" s="18" t="s">
        <v>553</v>
      </c>
      <c r="B19" s="18" t="s">
        <v>562</v>
      </c>
      <c r="C19" s="14">
        <v>200</v>
      </c>
      <c r="F19" s="15"/>
      <c r="H19" s="18"/>
      <c r="I19" s="17"/>
      <c r="J19" s="14"/>
      <c r="K19" s="18" t="s">
        <v>584</v>
      </c>
    </row>
    <row r="20" spans="1:11" x14ac:dyDescent="0.2">
      <c r="B20" s="18" t="s">
        <v>563</v>
      </c>
      <c r="C20" s="14">
        <v>50</v>
      </c>
      <c r="F20" s="14"/>
      <c r="H20" s="18" t="s">
        <v>559</v>
      </c>
      <c r="I20" s="17"/>
      <c r="J20" s="14"/>
      <c r="K20" s="18" t="s">
        <v>581</v>
      </c>
    </row>
    <row r="21" spans="1:11" x14ac:dyDescent="0.2">
      <c r="B21" s="18" t="s">
        <v>564</v>
      </c>
      <c r="C21" s="14"/>
      <c r="H21" s="18" t="s">
        <v>550</v>
      </c>
      <c r="I21" s="17"/>
      <c r="J21" s="14"/>
      <c r="K21" s="18" t="s">
        <v>582</v>
      </c>
    </row>
    <row r="22" spans="1:11" x14ac:dyDescent="0.2">
      <c r="A22" s="18" t="s">
        <v>559</v>
      </c>
      <c r="B22" s="18" t="s">
        <v>565</v>
      </c>
      <c r="C22" s="14">
        <v>200</v>
      </c>
      <c r="H22" s="18" t="s">
        <v>551</v>
      </c>
      <c r="I22" s="14"/>
      <c r="J22" s="14"/>
      <c r="K22" s="18" t="s">
        <v>583</v>
      </c>
    </row>
    <row r="23" spans="1:11" x14ac:dyDescent="0.2">
      <c r="B23" s="18" t="s">
        <v>566</v>
      </c>
      <c r="C23" s="14">
        <v>200</v>
      </c>
      <c r="I23" s="17"/>
      <c r="J23" s="14"/>
    </row>
    <row r="24" spans="1:11" x14ac:dyDescent="0.2">
      <c r="A24" s="18" t="s">
        <v>550</v>
      </c>
      <c r="B24" s="18" t="s">
        <v>452</v>
      </c>
      <c r="C24" s="14"/>
      <c r="I24" s="14"/>
      <c r="J24" s="14"/>
    </row>
    <row r="25" spans="1:11" x14ac:dyDescent="0.2">
      <c r="A25" s="18" t="s">
        <v>551</v>
      </c>
      <c r="B25" s="18" t="s">
        <v>452</v>
      </c>
      <c r="C25" s="14"/>
      <c r="H25" s="12" t="s">
        <v>585</v>
      </c>
      <c r="I25" s="14"/>
      <c r="J25" s="14"/>
    </row>
    <row r="26" spans="1:11" x14ac:dyDescent="0.2">
      <c r="A26" s="18" t="s">
        <v>552</v>
      </c>
      <c r="B26" s="18" t="s">
        <v>452</v>
      </c>
      <c r="C26" s="14"/>
      <c r="I26" s="14"/>
      <c r="J26" s="14"/>
    </row>
    <row r="27" spans="1:11" x14ac:dyDescent="0.2">
      <c r="C27" s="14"/>
      <c r="H27" s="18" t="s">
        <v>586</v>
      </c>
      <c r="I27" s="14"/>
      <c r="J27" s="14"/>
    </row>
    <row r="28" spans="1:11" x14ac:dyDescent="0.2">
      <c r="C28" s="14"/>
      <c r="I28" s="14"/>
      <c r="J28" s="14"/>
    </row>
    <row r="29" spans="1:11" x14ac:dyDescent="0.2">
      <c r="A29" s="13" t="s">
        <v>454</v>
      </c>
      <c r="C29" s="14"/>
      <c r="I29" s="14"/>
      <c r="J29" s="14"/>
    </row>
    <row r="30" spans="1:11" x14ac:dyDescent="0.2">
      <c r="A30" s="18" t="s">
        <v>553</v>
      </c>
      <c r="B30" s="18" t="s">
        <v>567</v>
      </c>
      <c r="C30" s="14">
        <v>350</v>
      </c>
      <c r="I30" s="14"/>
      <c r="J30" s="14"/>
    </row>
    <row r="31" spans="1:11" x14ac:dyDescent="0.2">
      <c r="B31" s="18" t="s">
        <v>568</v>
      </c>
      <c r="C31" s="14"/>
      <c r="I31" s="14"/>
      <c r="J31" s="14"/>
    </row>
    <row r="32" spans="1:11" x14ac:dyDescent="0.2">
      <c r="B32" s="18" t="s">
        <v>569</v>
      </c>
      <c r="C32" s="14"/>
      <c r="I32" s="14"/>
      <c r="J32" s="14"/>
    </row>
    <row r="33" spans="1:10" x14ac:dyDescent="0.2">
      <c r="A33" s="18" t="s">
        <v>559</v>
      </c>
      <c r="B33" s="18" t="s">
        <v>570</v>
      </c>
      <c r="C33" s="14"/>
      <c r="I33" s="14"/>
      <c r="J33" s="14"/>
    </row>
    <row r="34" spans="1:10" x14ac:dyDescent="0.2">
      <c r="B34" s="18" t="s">
        <v>569</v>
      </c>
      <c r="C34" s="14"/>
      <c r="I34" s="14"/>
      <c r="J34" s="14"/>
    </row>
    <row r="35" spans="1:10" x14ac:dyDescent="0.2">
      <c r="A35" s="18" t="s">
        <v>550</v>
      </c>
      <c r="B35" s="18" t="s">
        <v>571</v>
      </c>
      <c r="C35" s="14"/>
      <c r="I35" s="14"/>
      <c r="J35" s="14"/>
    </row>
    <row r="36" spans="1:10" x14ac:dyDescent="0.2">
      <c r="B36" s="18" t="s">
        <v>569</v>
      </c>
      <c r="C36" s="14"/>
      <c r="I36" s="14"/>
      <c r="J36" s="14"/>
    </row>
    <row r="37" spans="1:10" x14ac:dyDescent="0.2">
      <c r="A37" s="18" t="s">
        <v>551</v>
      </c>
      <c r="B37" s="18" t="s">
        <v>572</v>
      </c>
      <c r="C37" s="14"/>
      <c r="I37" s="14"/>
      <c r="J37" s="14"/>
    </row>
    <row r="38" spans="1:10" x14ac:dyDescent="0.2">
      <c r="A38" s="18" t="s">
        <v>552</v>
      </c>
      <c r="B38" s="18" t="s">
        <v>572</v>
      </c>
      <c r="C38" s="14"/>
      <c r="I38" s="14"/>
      <c r="J38" s="14"/>
    </row>
    <row r="39" spans="1:10" x14ac:dyDescent="0.2">
      <c r="B39" s="18"/>
      <c r="C39" s="14"/>
      <c r="I39" s="14"/>
      <c r="J39" s="14"/>
    </row>
    <row r="40" spans="1:10" x14ac:dyDescent="0.2">
      <c r="A40" s="13" t="s">
        <v>456</v>
      </c>
      <c r="C40" s="14"/>
      <c r="I40" s="14"/>
      <c r="J40" s="14"/>
    </row>
    <row r="41" spans="1:10" x14ac:dyDescent="0.2">
      <c r="A41" s="18" t="s">
        <v>553</v>
      </c>
      <c r="B41" s="18" t="s">
        <v>573</v>
      </c>
      <c r="C41" s="14"/>
      <c r="E41" t="s">
        <v>506</v>
      </c>
      <c r="I41" s="14"/>
      <c r="J41" s="14"/>
    </row>
    <row r="42" spans="1:10" x14ac:dyDescent="0.2">
      <c r="B42" t="s">
        <v>507</v>
      </c>
      <c r="C42" s="14"/>
      <c r="I42" s="14"/>
      <c r="J42" s="14"/>
    </row>
    <row r="43" spans="1:10" x14ac:dyDescent="0.2">
      <c r="B43" t="s">
        <v>508</v>
      </c>
      <c r="C43" s="14"/>
      <c r="I43" s="14"/>
      <c r="J43" s="14"/>
    </row>
    <row r="44" spans="1:10" x14ac:dyDescent="0.2">
      <c r="B44" s="18" t="s">
        <v>574</v>
      </c>
      <c r="C44" s="14"/>
      <c r="I44" s="14"/>
      <c r="J44" s="14"/>
    </row>
    <row r="45" spans="1:10" x14ac:dyDescent="0.2">
      <c r="A45" s="18" t="s">
        <v>559</v>
      </c>
      <c r="B45" s="18" t="s">
        <v>575</v>
      </c>
      <c r="C45" s="14"/>
      <c r="I45" s="14"/>
      <c r="J45" s="14"/>
    </row>
    <row r="46" spans="1:10" x14ac:dyDescent="0.2">
      <c r="A46" s="18" t="s">
        <v>550</v>
      </c>
      <c r="B46" s="18" t="s">
        <v>576</v>
      </c>
      <c r="C46" s="14"/>
      <c r="I46" s="14"/>
      <c r="J46" s="14"/>
    </row>
    <row r="47" spans="1:10" x14ac:dyDescent="0.2">
      <c r="B47" s="18" t="s">
        <v>577</v>
      </c>
      <c r="C47" s="14"/>
      <c r="I47" s="14"/>
      <c r="J47" s="14"/>
    </row>
    <row r="48" spans="1:10" x14ac:dyDescent="0.2">
      <c r="A48" s="18" t="s">
        <v>551</v>
      </c>
      <c r="B48" s="18" t="s">
        <v>578</v>
      </c>
      <c r="C48" s="14"/>
      <c r="I48" s="14"/>
      <c r="J48" s="14"/>
    </row>
    <row r="49" spans="1:10" x14ac:dyDescent="0.2">
      <c r="A49" s="18" t="s">
        <v>552</v>
      </c>
      <c r="B49" s="18" t="s">
        <v>579</v>
      </c>
      <c r="C49" s="14"/>
      <c r="I49" s="14"/>
      <c r="J49" s="14"/>
    </row>
    <row r="50" spans="1:10" x14ac:dyDescent="0.2">
      <c r="C50" s="14"/>
      <c r="I50" s="14"/>
      <c r="J50" s="14"/>
    </row>
    <row r="51" spans="1:10" x14ac:dyDescent="0.2">
      <c r="C51" s="14"/>
    </row>
    <row r="52" spans="1:10" x14ac:dyDescent="0.2">
      <c r="C52" s="14"/>
    </row>
    <row r="53" spans="1:10" x14ac:dyDescent="0.2">
      <c r="C53" s="14"/>
    </row>
  </sheetData>
  <phoneticPr fontId="2" type="noConversion"/>
  <pageMargins left="0.75" right="0.75" top="1" bottom="1" header="0.5" footer="0.5"/>
  <pageSetup orientation="landscape" horizontalDpi="4294967293" verticalDpi="4294967293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GENERAL</vt:lpstr>
      <vt:lpstr>WATER</vt:lpstr>
      <vt:lpstr>SEWER</vt:lpstr>
      <vt:lpstr>CAPITAL</vt:lpstr>
      <vt:lpstr>TRUST AND AGENCY</vt:lpstr>
      <vt:lpstr>COVER PAGE</vt:lpstr>
      <vt:lpstr>FIVE YEAR PLAN</vt:lpstr>
      <vt:lpstr>FIVE_YEAR_PLAN_2011</vt:lpstr>
      <vt:lpstr>GENERAL!Print_Area</vt:lpstr>
      <vt:lpstr>SEWER!Print_Area</vt:lpstr>
      <vt:lpstr>WATER!Print_Area</vt:lpstr>
      <vt:lpstr>GENERAL!Print_Titles</vt:lpstr>
      <vt:lpstr>SEWER!Print_Titles</vt:lpstr>
      <vt:lpstr>WATER!Print_Titles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Clerk</cp:lastModifiedBy>
  <cp:lastPrinted>2019-02-27T21:06:34Z</cp:lastPrinted>
  <dcterms:created xsi:type="dcterms:W3CDTF">2001-01-28T22:13:07Z</dcterms:created>
  <dcterms:modified xsi:type="dcterms:W3CDTF">2019-08-28T14:00:21Z</dcterms:modified>
</cp:coreProperties>
</file>